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35" activeTab="0"/>
  </bookViews>
  <sheets>
    <sheet name="Exercis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<sst xmlns="http://schemas.openxmlformats.org/spreadsheetml/2006/main" count="417" uniqueCount="200">
  <si>
    <t>Exercise 1</t>
  </si>
  <si>
    <t>Work in porcess</t>
  </si>
  <si>
    <t xml:space="preserve">Material </t>
  </si>
  <si>
    <t>Labour</t>
  </si>
  <si>
    <t>FOH</t>
  </si>
  <si>
    <t>Finished Goods</t>
  </si>
  <si>
    <t>Balance</t>
  </si>
  <si>
    <t>Rate of FOH to Labour=</t>
  </si>
  <si>
    <t>15840/20160</t>
  </si>
  <si>
    <t>Work in process</t>
  </si>
  <si>
    <t>Conversion</t>
  </si>
  <si>
    <t>Labour=</t>
  </si>
  <si>
    <t>1/1.785714 *6640</t>
  </si>
  <si>
    <t>FOH=</t>
  </si>
  <si>
    <t>(.785714/1.785714) *6640</t>
  </si>
  <si>
    <t>Conversion=</t>
  </si>
  <si>
    <t>3718.401+2921.599</t>
  </si>
  <si>
    <t>Exercise 2</t>
  </si>
  <si>
    <t>Work Force=</t>
  </si>
  <si>
    <t>People</t>
  </si>
  <si>
    <t>Hours per day=</t>
  </si>
  <si>
    <t>Hours</t>
  </si>
  <si>
    <t>Days per week=</t>
  </si>
  <si>
    <t>days</t>
  </si>
  <si>
    <t>Total Weeks=</t>
  </si>
  <si>
    <t>weeks</t>
  </si>
  <si>
    <t>Normal Capacity Direct Labur Hours=</t>
  </si>
  <si>
    <t>150*8*5*47</t>
  </si>
  <si>
    <t>150*10*4*47</t>
  </si>
  <si>
    <t>Exercise 3</t>
  </si>
  <si>
    <t>Expected FOH=</t>
  </si>
  <si>
    <t>$</t>
  </si>
  <si>
    <t>Output=</t>
  </si>
  <si>
    <t>Units</t>
  </si>
  <si>
    <t>Material Cost=</t>
  </si>
  <si>
    <t>Direct Labour Hours=</t>
  </si>
  <si>
    <t>Direct Labour cost=</t>
  </si>
  <si>
    <t>Machine Hours=</t>
  </si>
  <si>
    <t>FOH Based On</t>
  </si>
  <si>
    <t>276000/47500</t>
  </si>
  <si>
    <t>per unit</t>
  </si>
  <si>
    <t>276000/400000</t>
  </si>
  <si>
    <t>276000/28750</t>
  </si>
  <si>
    <t>276000/276000</t>
  </si>
  <si>
    <t>276000/23000</t>
  </si>
  <si>
    <t>Per $</t>
  </si>
  <si>
    <t>Per Hour</t>
  </si>
  <si>
    <t>Exercise 4</t>
  </si>
  <si>
    <t>Normal Capacity=</t>
  </si>
  <si>
    <t>Direct Labour Hours</t>
  </si>
  <si>
    <t>Fixed Cost=</t>
  </si>
  <si>
    <t>Fixed Rate=</t>
  </si>
  <si>
    <t>200000/50000</t>
  </si>
  <si>
    <t>Variable Rate=</t>
  </si>
  <si>
    <t>Variable Cost=</t>
  </si>
  <si>
    <t>6.69*50000</t>
  </si>
  <si>
    <t>Total Cost</t>
  </si>
  <si>
    <t>200000+334500</t>
  </si>
  <si>
    <t>FOH Rate=</t>
  </si>
  <si>
    <t>534500/50000</t>
  </si>
  <si>
    <t>or</t>
  </si>
  <si>
    <t>Foh rate</t>
  </si>
  <si>
    <t>Fixed FOH Rate</t>
  </si>
  <si>
    <t>$ per hour</t>
  </si>
  <si>
    <t>Capacity Variance</t>
  </si>
  <si>
    <t>Foh Budgeted for actual</t>
  </si>
  <si>
    <t>Fixed Cost</t>
  </si>
  <si>
    <t>Variable Cost</t>
  </si>
  <si>
    <t>Actual Capacity=</t>
  </si>
  <si>
    <t>6.69*43000</t>
  </si>
  <si>
    <t>Applied FOH</t>
  </si>
  <si>
    <t>43000*10.69</t>
  </si>
  <si>
    <t>Capacity Variance Unfavourable=</t>
  </si>
  <si>
    <t>(50000-43000)*4</t>
  </si>
  <si>
    <t>expected actual capacity=</t>
  </si>
  <si>
    <t>c</t>
  </si>
  <si>
    <t>a</t>
  </si>
  <si>
    <t>b</t>
  </si>
  <si>
    <t>200000/40000</t>
  </si>
  <si>
    <t>6.69*40000</t>
  </si>
  <si>
    <t>200000+267600</t>
  </si>
  <si>
    <t>467600/40000</t>
  </si>
  <si>
    <t>Exercise 5</t>
  </si>
  <si>
    <t>Budgeted FOH=</t>
  </si>
  <si>
    <t>Budgeted Volume=</t>
  </si>
  <si>
    <t>Actual FOH=</t>
  </si>
  <si>
    <t>Actual Volume=</t>
  </si>
  <si>
    <t>Applied FOH Rate=</t>
  </si>
  <si>
    <t>255000/100000</t>
  </si>
  <si>
    <t>Applied FOH=</t>
  </si>
  <si>
    <t>2.55*105000</t>
  </si>
  <si>
    <t>FOH Under Applied=</t>
  </si>
  <si>
    <t>Exercise 6</t>
  </si>
  <si>
    <t>Production Volume=</t>
  </si>
  <si>
    <t>Mixers</t>
  </si>
  <si>
    <t>Estimated FOH=</t>
  </si>
  <si>
    <t>Indrect Material=</t>
  </si>
  <si>
    <t>Indirect Labour=</t>
  </si>
  <si>
    <t>Light&amp; Power=</t>
  </si>
  <si>
    <t>Depreciation=</t>
  </si>
  <si>
    <t>Miscellaneous=</t>
  </si>
  <si>
    <t>FOH applied Rate=</t>
  </si>
  <si>
    <t>570000/30000</t>
  </si>
  <si>
    <t>per Unit</t>
  </si>
  <si>
    <t>FOH Applied</t>
  </si>
  <si>
    <t>29000*19</t>
  </si>
  <si>
    <t>FOH Control</t>
  </si>
  <si>
    <t>FOH Under applied=</t>
  </si>
  <si>
    <t>Exercise 7</t>
  </si>
  <si>
    <t>Fixed FOH Cost=</t>
  </si>
  <si>
    <t>$ per unit</t>
  </si>
  <si>
    <t>Actual Out put=</t>
  </si>
  <si>
    <t>per year</t>
  </si>
  <si>
    <t>60000/12</t>
  </si>
  <si>
    <t>Per Month</t>
  </si>
  <si>
    <t>Applied FOH on Normal Capacity=</t>
  </si>
  <si>
    <t>Fixed FOH=</t>
  </si>
  <si>
    <t>Variable FOH=</t>
  </si>
  <si>
    <t>2.5*5000</t>
  </si>
  <si>
    <t>15000/5000</t>
  </si>
  <si>
    <t>Per unit</t>
  </si>
  <si>
    <t>FOH Budgeted for actual out put</t>
  </si>
  <si>
    <t>4800*2.5</t>
  </si>
  <si>
    <t>FOH Applied for Actual out put=</t>
  </si>
  <si>
    <t>4800*3</t>
  </si>
  <si>
    <t>Budget Variance</t>
  </si>
  <si>
    <t>Volume Variance</t>
  </si>
  <si>
    <t>Over all Variance=</t>
  </si>
  <si>
    <t>Exercise 8</t>
  </si>
  <si>
    <t>Labour Hours</t>
  </si>
  <si>
    <t>$ per labour hour</t>
  </si>
  <si>
    <t>2.1*3000</t>
  </si>
  <si>
    <t>36000/12</t>
  </si>
  <si>
    <t xml:space="preserve">annual </t>
  </si>
  <si>
    <t>monthly</t>
  </si>
  <si>
    <t>16920/12</t>
  </si>
  <si>
    <t>7710/3000</t>
  </si>
  <si>
    <t>2700*2.1</t>
  </si>
  <si>
    <t>2700*3</t>
  </si>
  <si>
    <t>Exercise 9</t>
  </si>
  <si>
    <t>Estimated Machine Hours=</t>
  </si>
  <si>
    <t>FOH Applied Rate=</t>
  </si>
  <si>
    <t>per Hour</t>
  </si>
  <si>
    <t>1/3 of rate</t>
  </si>
  <si>
    <t>*1</t>
  </si>
  <si>
    <t>*2</t>
  </si>
  <si>
    <t>Total Estimated FOH</t>
  </si>
  <si>
    <t>Applied FOH for actual out put</t>
  </si>
  <si>
    <t>210000*3</t>
  </si>
  <si>
    <t>FOH Budgeted for Actual output</t>
  </si>
  <si>
    <t>210000*1</t>
  </si>
  <si>
    <t>Exercise 10</t>
  </si>
  <si>
    <t>Machine hours</t>
  </si>
  <si>
    <t>Fixed FOH Cost at normal capacity=</t>
  </si>
  <si>
    <t>Variable FOH Cost at normal Capacity=</t>
  </si>
  <si>
    <t>Actual production required=</t>
  </si>
  <si>
    <t>Actual Factory Overhead cost=</t>
  </si>
  <si>
    <t>Fixed Rate</t>
  </si>
  <si>
    <t>300000/15000</t>
  </si>
  <si>
    <t>per hour</t>
  </si>
  <si>
    <t>Variable Rate</t>
  </si>
  <si>
    <t>150000/150000</t>
  </si>
  <si>
    <t>FOH Rate</t>
  </si>
  <si>
    <t>FOH Applied=</t>
  </si>
  <si>
    <t>3*140000</t>
  </si>
  <si>
    <t>FOH Budgeted For actual</t>
  </si>
  <si>
    <t>Varable Cost=</t>
  </si>
  <si>
    <t>140000*1</t>
  </si>
  <si>
    <t>Exercise 11</t>
  </si>
  <si>
    <t>faverable</t>
  </si>
  <si>
    <t>unfaverable</t>
  </si>
  <si>
    <t>Problem 12.6</t>
  </si>
  <si>
    <t>June</t>
  </si>
  <si>
    <t>July</t>
  </si>
  <si>
    <t>August</t>
  </si>
  <si>
    <t>Out put</t>
  </si>
  <si>
    <t>expenses</t>
  </si>
  <si>
    <t>difference</t>
  </si>
  <si>
    <t>Variable Rate:</t>
  </si>
  <si>
    <t>per tone</t>
  </si>
  <si>
    <t>Unfaverable</t>
  </si>
  <si>
    <t>Problem 12.7</t>
  </si>
  <si>
    <t>Units since Volume Variance is 0</t>
  </si>
  <si>
    <t>Applied Rate=</t>
  </si>
  <si>
    <t>7000/500</t>
  </si>
  <si>
    <t>400*14</t>
  </si>
  <si>
    <t>800/200</t>
  </si>
  <si>
    <t>4*800</t>
  </si>
  <si>
    <t>6400-3200</t>
  </si>
  <si>
    <t>4*600</t>
  </si>
  <si>
    <t>5600-2400</t>
  </si>
  <si>
    <t>900*4</t>
  </si>
  <si>
    <t>tones</t>
  </si>
  <si>
    <t>FOH Applied Rate</t>
  </si>
  <si>
    <t>6400/800</t>
  </si>
  <si>
    <t xml:space="preserve"> Volume</t>
  </si>
  <si>
    <t>Tones</t>
  </si>
  <si>
    <t>900*8</t>
  </si>
  <si>
    <t>Faverable</t>
  </si>
  <si>
    <t>Unfavourable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</si>
</sst>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 &quot;#,##0_);\(&quot;Rs &quot;#,##0\)"/>
    <numFmt numFmtId="165" formatCode="&quot;Rs &quot;#,##0_);[Red]\(&quot;Rs &quot;#,##0\)"/>
    <numFmt numFmtId="166" formatCode="&quot;Rs &quot;#,##0.00_);\(&quot;Rs &quot;#,##0.00\)"/>
    <numFmt numFmtId="167" formatCode="&quot;Rs &quot;#,##0.00_);[Red]\(&quot;Rs &quot;#,##0.00\)"/>
    <numFmt numFmtId="168" formatCode="_(&quot;Rs &quot;* #,##0_);_(&quot;Rs &quot;* \(#,##0\);_(&quot;Rs &quot;* &quot;-&quot;_);_(@_)"/>
    <numFmt numFmtId="169" formatCode="_(&quot;Rs &quot;* #,##0.00_);_(&quot;Rs &quot;* \(#,##0.00\);_(&quot;Rs &quot;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PageLayoutView="0" workbookViewId="0" topLeftCell="A333">
      <selection activeCell="C355" sqref="C355"/>
    </sheetView>
  </sheetViews>
  <sheetFormatPr defaultColWidth="9.140625" defaultRowHeight="12.75"/>
  <cols>
    <col min="1" max="1" width="4.421875" style="0" customWidth="1"/>
  </cols>
  <sheetData>
    <row r="1" ht="12.75">
      <c r="A1" s="1" t="s">
        <v>0</v>
      </c>
    </row>
    <row r="3" ht="12.75">
      <c r="B3" t="s">
        <v>1</v>
      </c>
    </row>
    <row r="4" spans="2:5" ht="12.75">
      <c r="B4" s="2"/>
      <c r="C4" s="2"/>
      <c r="D4" s="2"/>
      <c r="E4" s="2"/>
    </row>
    <row r="5" spans="2:6" ht="12.75">
      <c r="B5" t="s">
        <v>2</v>
      </c>
      <c r="C5">
        <v>23800</v>
      </c>
      <c r="D5" s="3" t="s">
        <v>5</v>
      </c>
      <c r="F5">
        <v>48600</v>
      </c>
    </row>
    <row r="6" spans="2:4" ht="12.75">
      <c r="B6" t="s">
        <v>3</v>
      </c>
      <c r="C6">
        <v>20160</v>
      </c>
      <c r="D6" s="4"/>
    </row>
    <row r="7" spans="2:6" ht="13.5" thickBot="1">
      <c r="B7" t="s">
        <v>4</v>
      </c>
      <c r="C7">
        <v>15840</v>
      </c>
      <c r="D7" s="4" t="s">
        <v>6</v>
      </c>
      <c r="F7">
        <f>C8-F5</f>
        <v>11200</v>
      </c>
    </row>
    <row r="8" spans="3:6" ht="13.5" thickBot="1">
      <c r="C8" s="6">
        <f>SUM(C5:C7)</f>
        <v>59800</v>
      </c>
      <c r="D8" s="5"/>
      <c r="F8" s="6">
        <f>SUM(F5:F7)</f>
        <v>59800</v>
      </c>
    </row>
    <row r="10" spans="2:5" ht="12.75">
      <c r="B10" t="s">
        <v>7</v>
      </c>
      <c r="E10" t="s">
        <v>8</v>
      </c>
    </row>
    <row r="11" spans="4:5" ht="12.75">
      <c r="D11" t="s">
        <v>31</v>
      </c>
      <c r="E11">
        <f>15840/20160</f>
        <v>0.7857142857142857</v>
      </c>
    </row>
    <row r="12" spans="2:4" ht="12.75">
      <c r="B12" t="s">
        <v>9</v>
      </c>
      <c r="D12">
        <v>11200</v>
      </c>
    </row>
    <row r="13" spans="2:4" ht="12.75">
      <c r="B13" t="s">
        <v>2</v>
      </c>
      <c r="D13" s="2">
        <v>4560</v>
      </c>
    </row>
    <row r="14" spans="2:4" ht="12.75">
      <c r="B14" t="s">
        <v>10</v>
      </c>
      <c r="D14" s="1">
        <f>D12-D13</f>
        <v>6640</v>
      </c>
    </row>
    <row r="16" spans="2:3" ht="12.75">
      <c r="B16" t="s">
        <v>11</v>
      </c>
      <c r="C16" t="s">
        <v>12</v>
      </c>
    </row>
    <row r="17" spans="2:3" ht="12.75">
      <c r="B17" t="s">
        <v>31</v>
      </c>
      <c r="C17">
        <f>(1/1.785714)*6640</f>
        <v>3718.4005949440952</v>
      </c>
    </row>
    <row r="19" spans="2:3" ht="12.75">
      <c r="B19" t="s">
        <v>13</v>
      </c>
      <c r="C19" t="s">
        <v>14</v>
      </c>
    </row>
    <row r="20" spans="2:3" ht="12.75">
      <c r="B20" t="s">
        <v>31</v>
      </c>
      <c r="C20">
        <f>(0.785714/1.785714)*6640</f>
        <v>2921.5994050559048</v>
      </c>
    </row>
    <row r="22" spans="2:4" ht="12.75">
      <c r="B22" t="s">
        <v>15</v>
      </c>
      <c r="D22" t="s">
        <v>16</v>
      </c>
    </row>
    <row r="23" spans="3:4" ht="12.75">
      <c r="C23" t="s">
        <v>31</v>
      </c>
      <c r="D23">
        <f>3718.401+2921.599</f>
        <v>6640</v>
      </c>
    </row>
    <row r="24" spans="2:7" ht="12.75">
      <c r="B24" s="2"/>
      <c r="C24" s="2"/>
      <c r="D24" s="2"/>
      <c r="E24" s="2"/>
      <c r="F24" s="2"/>
      <c r="G24" s="2"/>
    </row>
    <row r="26" ht="12.75">
      <c r="A26" s="1" t="s">
        <v>17</v>
      </c>
    </row>
    <row r="28" spans="1:5" ht="12.75">
      <c r="A28">
        <v>1</v>
      </c>
      <c r="B28" t="s">
        <v>18</v>
      </c>
      <c r="D28">
        <v>150</v>
      </c>
      <c r="E28" t="s">
        <v>19</v>
      </c>
    </row>
    <row r="29" spans="2:5" ht="12.75">
      <c r="B29" t="s">
        <v>20</v>
      </c>
      <c r="D29">
        <v>8</v>
      </c>
      <c r="E29" t="s">
        <v>21</v>
      </c>
    </row>
    <row r="30" spans="2:5" ht="12.75">
      <c r="B30" t="s">
        <v>22</v>
      </c>
      <c r="D30">
        <v>5</v>
      </c>
      <c r="E30" t="s">
        <v>23</v>
      </c>
    </row>
    <row r="31" spans="2:5" ht="12.75">
      <c r="B31" t="s">
        <v>24</v>
      </c>
      <c r="D31">
        <v>47</v>
      </c>
      <c r="E31" t="s">
        <v>25</v>
      </c>
    </row>
    <row r="33" spans="2:6" ht="12.75">
      <c r="B33" t="s">
        <v>26</v>
      </c>
      <c r="F33" t="s">
        <v>27</v>
      </c>
    </row>
    <row r="34" spans="6:7" ht="12.75">
      <c r="F34">
        <f>150*8*5*47</f>
        <v>282000</v>
      </c>
      <c r="G34" t="s">
        <v>21</v>
      </c>
    </row>
    <row r="36" spans="1:5" ht="12.75">
      <c r="A36">
        <v>2</v>
      </c>
      <c r="B36" t="s">
        <v>18</v>
      </c>
      <c r="D36">
        <v>150</v>
      </c>
      <c r="E36" t="s">
        <v>19</v>
      </c>
    </row>
    <row r="37" spans="2:5" ht="12.75">
      <c r="B37" t="s">
        <v>20</v>
      </c>
      <c r="D37">
        <v>10</v>
      </c>
      <c r="E37" t="s">
        <v>21</v>
      </c>
    </row>
    <row r="38" spans="2:5" ht="12.75">
      <c r="B38" t="s">
        <v>22</v>
      </c>
      <c r="D38">
        <v>4</v>
      </c>
      <c r="E38" t="s">
        <v>23</v>
      </c>
    </row>
    <row r="39" spans="2:5" ht="12.75">
      <c r="B39" t="s">
        <v>24</v>
      </c>
      <c r="D39">
        <v>47</v>
      </c>
      <c r="E39" t="s">
        <v>25</v>
      </c>
    </row>
    <row r="41" spans="2:6" ht="12.75">
      <c r="B41" t="s">
        <v>26</v>
      </c>
      <c r="F41" t="s">
        <v>28</v>
      </c>
    </row>
    <row r="42" spans="6:7" ht="12.75">
      <c r="F42">
        <f>150*10*4*47</f>
        <v>282000</v>
      </c>
      <c r="G42" t="s">
        <v>21</v>
      </c>
    </row>
    <row r="44" spans="2:7" ht="12.75">
      <c r="B44" s="2"/>
      <c r="C44" s="2"/>
      <c r="D44" s="2"/>
      <c r="E44" s="2"/>
      <c r="F44" s="2"/>
      <c r="G44" s="2"/>
    </row>
    <row r="46" ht="12.75">
      <c r="A46" s="1" t="s">
        <v>29</v>
      </c>
    </row>
    <row r="47" spans="2:5" ht="12.75">
      <c r="B47" t="s">
        <v>30</v>
      </c>
      <c r="D47" t="s">
        <v>31</v>
      </c>
      <c r="E47">
        <v>276000</v>
      </c>
    </row>
    <row r="48" spans="2:5" ht="12.75">
      <c r="B48" t="s">
        <v>32</v>
      </c>
      <c r="D48" t="s">
        <v>33</v>
      </c>
      <c r="E48">
        <v>47500</v>
      </c>
    </row>
    <row r="49" spans="2:5" ht="12.75">
      <c r="B49" t="s">
        <v>34</v>
      </c>
      <c r="D49" t="s">
        <v>31</v>
      </c>
      <c r="E49">
        <v>400000</v>
      </c>
    </row>
    <row r="50" spans="2:5" ht="12.75">
      <c r="B50" t="s">
        <v>35</v>
      </c>
      <c r="D50" t="s">
        <v>21</v>
      </c>
      <c r="E50">
        <v>28750</v>
      </c>
    </row>
    <row r="51" spans="2:5" ht="12.75">
      <c r="B51" t="s">
        <v>36</v>
      </c>
      <c r="D51" t="s">
        <v>31</v>
      </c>
      <c r="E51">
        <f>E50*9.6</f>
        <v>276000</v>
      </c>
    </row>
    <row r="52" spans="2:5" ht="12.75">
      <c r="B52" t="s">
        <v>37</v>
      </c>
      <c r="D52" t="s">
        <v>21</v>
      </c>
      <c r="E52">
        <v>23000</v>
      </c>
    </row>
    <row r="54" ht="12.75">
      <c r="B54" t="s">
        <v>38</v>
      </c>
    </row>
    <row r="55" spans="3:8" ht="12.75">
      <c r="C55" t="s">
        <v>32</v>
      </c>
      <c r="E55" t="s">
        <v>39</v>
      </c>
      <c r="G55">
        <f>E47/E48</f>
        <v>5.810526315789474</v>
      </c>
      <c r="H55" t="s">
        <v>40</v>
      </c>
    </row>
    <row r="56" spans="3:8" ht="12.75">
      <c r="C56" t="s">
        <v>34</v>
      </c>
      <c r="E56" t="s">
        <v>41</v>
      </c>
      <c r="G56">
        <f>276000/400000</f>
        <v>0.69</v>
      </c>
      <c r="H56" t="s">
        <v>45</v>
      </c>
    </row>
    <row r="57" spans="3:8" ht="12.75">
      <c r="C57" t="s">
        <v>35</v>
      </c>
      <c r="E57" t="s">
        <v>42</v>
      </c>
      <c r="G57">
        <f>276000/28750</f>
        <v>9.6</v>
      </c>
      <c r="H57" t="s">
        <v>46</v>
      </c>
    </row>
    <row r="58" spans="3:8" ht="12.75">
      <c r="C58" t="s">
        <v>36</v>
      </c>
      <c r="E58" t="s">
        <v>43</v>
      </c>
      <c r="G58">
        <f>276000/276000</f>
        <v>1</v>
      </c>
      <c r="H58" t="s">
        <v>45</v>
      </c>
    </row>
    <row r="59" spans="3:8" ht="12.75">
      <c r="C59" t="s">
        <v>37</v>
      </c>
      <c r="E59" t="s">
        <v>44</v>
      </c>
      <c r="G59">
        <f>276000/23000</f>
        <v>12</v>
      </c>
      <c r="H59" t="s">
        <v>46</v>
      </c>
    </row>
    <row r="61" spans="2:7" ht="12.75">
      <c r="B61" s="2"/>
      <c r="C61" s="2"/>
      <c r="D61" s="2"/>
      <c r="E61" s="2"/>
      <c r="F61" s="2"/>
      <c r="G61" s="2"/>
    </row>
    <row r="63" ht="12.75">
      <c r="A63" s="1" t="s">
        <v>47</v>
      </c>
    </row>
    <row r="64" spans="2:6" ht="12.75">
      <c r="B64" t="s">
        <v>48</v>
      </c>
      <c r="E64">
        <v>50000</v>
      </c>
      <c r="F64" t="s">
        <v>49</v>
      </c>
    </row>
    <row r="65" spans="2:6" ht="12.75">
      <c r="B65" t="s">
        <v>68</v>
      </c>
      <c r="E65">
        <v>43000</v>
      </c>
      <c r="F65" t="s">
        <v>21</v>
      </c>
    </row>
    <row r="66" spans="2:6" ht="12.75">
      <c r="B66" t="s">
        <v>74</v>
      </c>
      <c r="E66">
        <v>40000</v>
      </c>
      <c r="F66" t="s">
        <v>21</v>
      </c>
    </row>
    <row r="67" spans="2:5" ht="12.75">
      <c r="B67" t="s">
        <v>50</v>
      </c>
      <c r="D67">
        <v>200000</v>
      </c>
      <c r="E67" t="s">
        <v>31</v>
      </c>
    </row>
    <row r="68" spans="2:7" ht="12.75">
      <c r="B68" t="s">
        <v>51</v>
      </c>
      <c r="D68" t="s">
        <v>52</v>
      </c>
      <c r="F68">
        <f>200000/50000</f>
        <v>4</v>
      </c>
      <c r="G68" t="s">
        <v>31</v>
      </c>
    </row>
    <row r="69" spans="1:7" ht="12.75">
      <c r="A69">
        <v>1</v>
      </c>
      <c r="B69" t="s">
        <v>53</v>
      </c>
      <c r="F69" s="2">
        <v>6.69</v>
      </c>
      <c r="G69" s="2" t="s">
        <v>31</v>
      </c>
    </row>
    <row r="70" spans="1:6" ht="12.75">
      <c r="A70" t="s">
        <v>76</v>
      </c>
      <c r="B70" t="s">
        <v>61</v>
      </c>
      <c r="F70">
        <f>F68+F69</f>
        <v>10.690000000000001</v>
      </c>
    </row>
    <row r="71" ht="12.75">
      <c r="D71" t="s">
        <v>60</v>
      </c>
    </row>
    <row r="72" spans="2:6" ht="12.75">
      <c r="B72" t="s">
        <v>54</v>
      </c>
      <c r="D72" t="s">
        <v>55</v>
      </c>
      <c r="F72">
        <f>6.69*50000</f>
        <v>334500</v>
      </c>
    </row>
    <row r="73" spans="2:6" ht="12.75">
      <c r="B73" t="s">
        <v>56</v>
      </c>
      <c r="D73" t="s">
        <v>57</v>
      </c>
      <c r="F73">
        <f>200000+334500</f>
        <v>534500</v>
      </c>
    </row>
    <row r="74" spans="2:6" ht="12.75">
      <c r="B74" t="s">
        <v>58</v>
      </c>
      <c r="D74" t="s">
        <v>59</v>
      </c>
      <c r="F74">
        <f>534500/50000</f>
        <v>10.69</v>
      </c>
    </row>
    <row r="76" spans="1:6" ht="12.75">
      <c r="A76" t="s">
        <v>77</v>
      </c>
      <c r="B76" t="s">
        <v>62</v>
      </c>
      <c r="E76">
        <v>4</v>
      </c>
      <c r="F76" t="s">
        <v>63</v>
      </c>
    </row>
    <row r="78" spans="1:2" ht="12.75">
      <c r="A78" t="s">
        <v>75</v>
      </c>
      <c r="B78" t="s">
        <v>64</v>
      </c>
    </row>
    <row r="79" ht="12.75">
      <c r="B79" t="s">
        <v>65</v>
      </c>
    </row>
    <row r="80" spans="3:7" ht="12.75">
      <c r="C80" t="s">
        <v>66</v>
      </c>
      <c r="G80">
        <v>200000</v>
      </c>
    </row>
    <row r="81" spans="3:7" ht="12.75">
      <c r="C81" t="s">
        <v>67</v>
      </c>
      <c r="E81" t="s">
        <v>69</v>
      </c>
      <c r="G81" s="2">
        <f>6.69*43000</f>
        <v>287670</v>
      </c>
    </row>
    <row r="82" ht="12.75">
      <c r="H82">
        <f>SUM(G80:G81)</f>
        <v>487670</v>
      </c>
    </row>
    <row r="83" spans="2:8" ht="12.75">
      <c r="B83" t="s">
        <v>70</v>
      </c>
      <c r="D83" t="s">
        <v>71</v>
      </c>
      <c r="H83" s="2">
        <f>43000*10.69</f>
        <v>459670</v>
      </c>
    </row>
    <row r="84" spans="4:8" ht="12.75">
      <c r="D84" t="s">
        <v>72</v>
      </c>
      <c r="H84">
        <f>H82-H83</f>
        <v>28000</v>
      </c>
    </row>
    <row r="85" ht="12.75">
      <c r="D85" t="s">
        <v>60</v>
      </c>
    </row>
    <row r="86" spans="2:7" ht="12.75">
      <c r="B86" t="s">
        <v>72</v>
      </c>
      <c r="E86" t="s">
        <v>73</v>
      </c>
      <c r="G86">
        <f>(50000-43000)*4</f>
        <v>28000</v>
      </c>
    </row>
    <row r="89" ht="12.75">
      <c r="A89">
        <v>2</v>
      </c>
    </row>
    <row r="90" spans="1:5" ht="12.75">
      <c r="A90" t="s">
        <v>76</v>
      </c>
      <c r="B90" t="s">
        <v>50</v>
      </c>
      <c r="D90">
        <v>200000</v>
      </c>
      <c r="E90" t="s">
        <v>31</v>
      </c>
    </row>
    <row r="91" spans="2:7" ht="12.75">
      <c r="B91" t="s">
        <v>51</v>
      </c>
      <c r="D91" t="s">
        <v>78</v>
      </c>
      <c r="F91">
        <f>200000/40000</f>
        <v>5</v>
      </c>
      <c r="G91" t="s">
        <v>31</v>
      </c>
    </row>
    <row r="92" spans="2:7" ht="12.75">
      <c r="B92" t="s">
        <v>53</v>
      </c>
      <c r="F92" s="2">
        <v>6.69</v>
      </c>
      <c r="G92" s="2" t="s">
        <v>31</v>
      </c>
    </row>
    <row r="93" spans="2:6" ht="12.75">
      <c r="B93" t="s">
        <v>61</v>
      </c>
      <c r="F93">
        <f>F91+F92</f>
        <v>11.690000000000001</v>
      </c>
    </row>
    <row r="94" ht="12.75">
      <c r="D94" t="s">
        <v>60</v>
      </c>
    </row>
    <row r="95" spans="2:6" ht="12.75">
      <c r="B95" t="s">
        <v>54</v>
      </c>
      <c r="D95" t="s">
        <v>79</v>
      </c>
      <c r="F95">
        <f>6.69*40000</f>
        <v>267600</v>
      </c>
    </row>
    <row r="96" spans="2:6" ht="12.75">
      <c r="B96" t="s">
        <v>56</v>
      </c>
      <c r="D96" t="s">
        <v>80</v>
      </c>
      <c r="F96">
        <f>200000+267600</f>
        <v>467600</v>
      </c>
    </row>
    <row r="97" spans="2:6" ht="12.75">
      <c r="B97" t="s">
        <v>58</v>
      </c>
      <c r="D97" t="s">
        <v>81</v>
      </c>
      <c r="F97">
        <f>467600/40000</f>
        <v>11.69</v>
      </c>
    </row>
    <row r="99" spans="1:6" ht="12.75">
      <c r="A99" t="s">
        <v>77</v>
      </c>
      <c r="B99" t="s">
        <v>62</v>
      </c>
      <c r="E99">
        <v>5</v>
      </c>
      <c r="F99" t="s">
        <v>63</v>
      </c>
    </row>
    <row r="101" spans="2:7" ht="12.75">
      <c r="B101" s="2"/>
      <c r="C101" s="2"/>
      <c r="D101" s="2"/>
      <c r="E101" s="2"/>
      <c r="F101" s="2"/>
      <c r="G101" s="2"/>
    </row>
    <row r="103" ht="12.75">
      <c r="A103" s="1" t="s">
        <v>82</v>
      </c>
    </row>
    <row r="104" spans="2:5" ht="12.75">
      <c r="B104" t="s">
        <v>83</v>
      </c>
      <c r="D104">
        <v>255000</v>
      </c>
      <c r="E104" t="s">
        <v>31</v>
      </c>
    </row>
    <row r="105" spans="2:5" ht="12.75">
      <c r="B105" t="s">
        <v>84</v>
      </c>
      <c r="D105">
        <v>100000</v>
      </c>
      <c r="E105" t="s">
        <v>21</v>
      </c>
    </row>
    <row r="106" spans="2:5" ht="12.75">
      <c r="B106" t="s">
        <v>85</v>
      </c>
      <c r="D106">
        <v>270000</v>
      </c>
      <c r="E106" t="s">
        <v>31</v>
      </c>
    </row>
    <row r="107" spans="2:5" ht="12.75">
      <c r="B107" t="s">
        <v>86</v>
      </c>
      <c r="D107">
        <v>105000</v>
      </c>
      <c r="E107" t="s">
        <v>21</v>
      </c>
    </row>
    <row r="109" spans="2:7" ht="12.75">
      <c r="B109" t="s">
        <v>87</v>
      </c>
      <c r="D109" t="s">
        <v>88</v>
      </c>
      <c r="F109">
        <f>255000/100000</f>
        <v>2.55</v>
      </c>
      <c r="G109" t="s">
        <v>46</v>
      </c>
    </row>
    <row r="111" spans="2:7" ht="12.75">
      <c r="B111" t="s">
        <v>89</v>
      </c>
      <c r="D111" t="s">
        <v>90</v>
      </c>
      <c r="F111">
        <f>2.55*105000</f>
        <v>267750</v>
      </c>
      <c r="G111" s="7" t="s">
        <v>31</v>
      </c>
    </row>
    <row r="112" spans="2:6" ht="12.75">
      <c r="B112" t="s">
        <v>85</v>
      </c>
      <c r="F112" s="2">
        <v>270000</v>
      </c>
    </row>
    <row r="113" spans="2:7" ht="12.75">
      <c r="B113" t="s">
        <v>91</v>
      </c>
      <c r="F113">
        <f>F112-F111</f>
        <v>2250</v>
      </c>
      <c r="G113" t="s">
        <v>31</v>
      </c>
    </row>
    <row r="115" spans="2:7" ht="12.75">
      <c r="B115" s="2"/>
      <c r="C115" s="2"/>
      <c r="D115" s="2"/>
      <c r="E115" s="2"/>
      <c r="F115" s="2"/>
      <c r="G115" s="2"/>
    </row>
    <row r="117" ht="12.75">
      <c r="A117" s="1" t="s">
        <v>92</v>
      </c>
    </row>
    <row r="118" spans="2:6" ht="12.75">
      <c r="B118" t="s">
        <v>93</v>
      </c>
      <c r="E118">
        <v>30000</v>
      </c>
      <c r="F118" t="s">
        <v>94</v>
      </c>
    </row>
    <row r="120" ht="12.75">
      <c r="B120" t="s">
        <v>95</v>
      </c>
    </row>
    <row r="121" spans="3:5" ht="12.75">
      <c r="C121" t="s">
        <v>96</v>
      </c>
      <c r="E121">
        <v>220000</v>
      </c>
    </row>
    <row r="122" spans="3:5" ht="12.75">
      <c r="C122" t="s">
        <v>97</v>
      </c>
      <c r="E122">
        <v>240000</v>
      </c>
    </row>
    <row r="123" spans="3:5" ht="12.75">
      <c r="C123" t="s">
        <v>98</v>
      </c>
      <c r="E123">
        <v>30000</v>
      </c>
    </row>
    <row r="124" spans="3:5" ht="12.75">
      <c r="C124" t="s">
        <v>99</v>
      </c>
      <c r="E124">
        <v>25000</v>
      </c>
    </row>
    <row r="125" spans="3:5" ht="12.75">
      <c r="C125" t="s">
        <v>100</v>
      </c>
      <c r="E125" s="2">
        <v>55000</v>
      </c>
    </row>
    <row r="126" ht="12.75">
      <c r="F126">
        <f>SUM(E121:E125)</f>
        <v>570000</v>
      </c>
    </row>
    <row r="127" spans="2:7" ht="12.75">
      <c r="B127" t="s">
        <v>101</v>
      </c>
      <c r="D127" t="s">
        <v>102</v>
      </c>
      <c r="F127">
        <f>570000/30000</f>
        <v>19</v>
      </c>
      <c r="G127" t="s">
        <v>103</v>
      </c>
    </row>
    <row r="129" spans="1:5" ht="12.75">
      <c r="A129">
        <v>1</v>
      </c>
      <c r="B129" t="s">
        <v>9</v>
      </c>
      <c r="D129" t="s">
        <v>105</v>
      </c>
      <c r="E129">
        <f>29000*19</f>
        <v>551000</v>
      </c>
    </row>
    <row r="130" spans="3:6" ht="12.75">
      <c r="C130" t="s">
        <v>104</v>
      </c>
      <c r="F130">
        <f>29000*19</f>
        <v>551000</v>
      </c>
    </row>
    <row r="132" spans="2:5" ht="12.75">
      <c r="B132" t="s">
        <v>104</v>
      </c>
      <c r="E132">
        <v>551000</v>
      </c>
    </row>
    <row r="133" spans="3:6" ht="12.75">
      <c r="C133" t="s">
        <v>106</v>
      </c>
      <c r="F133">
        <v>551000</v>
      </c>
    </row>
    <row r="135" spans="1:4" ht="12.75">
      <c r="A135">
        <v>2</v>
      </c>
      <c r="B135" t="s">
        <v>85</v>
      </c>
      <c r="D135">
        <v>559600</v>
      </c>
    </row>
    <row r="136" spans="2:4" ht="12.75">
      <c r="B136" t="s">
        <v>89</v>
      </c>
      <c r="D136">
        <v>551000</v>
      </c>
    </row>
    <row r="137" spans="2:4" ht="12.75">
      <c r="B137" t="s">
        <v>107</v>
      </c>
      <c r="D137">
        <f>D135-D136</f>
        <v>8600</v>
      </c>
    </row>
    <row r="139" spans="2:7" ht="12.75">
      <c r="B139" s="2"/>
      <c r="C139" s="2"/>
      <c r="D139" s="2"/>
      <c r="E139" s="2"/>
      <c r="F139" s="2"/>
      <c r="G139" s="2"/>
    </row>
    <row r="141" ht="12.75">
      <c r="A141" s="1" t="s">
        <v>108</v>
      </c>
    </row>
    <row r="143" spans="2:7" ht="12.75">
      <c r="B143" t="s">
        <v>48</v>
      </c>
      <c r="E143">
        <v>60000</v>
      </c>
      <c r="F143" t="s">
        <v>33</v>
      </c>
      <c r="G143" t="s">
        <v>112</v>
      </c>
    </row>
    <row r="144" spans="2:7" ht="12.75">
      <c r="B144" t="s">
        <v>48</v>
      </c>
      <c r="D144" t="s">
        <v>113</v>
      </c>
      <c r="E144">
        <f>60000/12</f>
        <v>5000</v>
      </c>
      <c r="F144" t="s">
        <v>33</v>
      </c>
      <c r="G144" t="s">
        <v>114</v>
      </c>
    </row>
    <row r="145" spans="2:6" ht="12.75">
      <c r="B145" t="s">
        <v>109</v>
      </c>
      <c r="E145">
        <v>2500</v>
      </c>
      <c r="F145" t="s">
        <v>31</v>
      </c>
    </row>
    <row r="146" spans="2:6" ht="12.75">
      <c r="B146" t="s">
        <v>53</v>
      </c>
      <c r="E146">
        <v>2.5</v>
      </c>
      <c r="F146" t="s">
        <v>110</v>
      </c>
    </row>
    <row r="147" spans="2:6" ht="12.75">
      <c r="B147" t="s">
        <v>111</v>
      </c>
      <c r="E147">
        <v>4800</v>
      </c>
      <c r="F147" t="s">
        <v>33</v>
      </c>
    </row>
    <row r="148" spans="2:8" ht="12.75">
      <c r="B148" t="s">
        <v>85</v>
      </c>
      <c r="G148" s="8">
        <v>15500</v>
      </c>
      <c r="H148" s="9" t="s">
        <v>31</v>
      </c>
    </row>
    <row r="150" ht="12.75">
      <c r="B150" t="s">
        <v>115</v>
      </c>
    </row>
    <row r="151" spans="3:6" ht="12.75">
      <c r="C151" t="s">
        <v>116</v>
      </c>
      <c r="F151">
        <v>2500</v>
      </c>
    </row>
    <row r="152" spans="3:6" ht="12.75">
      <c r="C152" t="s">
        <v>117</v>
      </c>
      <c r="E152" t="s">
        <v>118</v>
      </c>
      <c r="F152" s="2">
        <f>2.5*5000</f>
        <v>12500</v>
      </c>
    </row>
    <row r="153" spans="7:8" ht="12.75">
      <c r="G153" s="8">
        <f>F152+F151</f>
        <v>15000</v>
      </c>
      <c r="H153" s="9" t="s">
        <v>31</v>
      </c>
    </row>
    <row r="154" spans="2:7" ht="12.75">
      <c r="B154" t="s">
        <v>87</v>
      </c>
      <c r="D154" t="s">
        <v>119</v>
      </c>
      <c r="F154">
        <f>15000/5000</f>
        <v>3</v>
      </c>
      <c r="G154" t="s">
        <v>120</v>
      </c>
    </row>
    <row r="156" ht="12.75">
      <c r="B156" t="s">
        <v>121</v>
      </c>
    </row>
    <row r="157" spans="3:6" ht="12.75">
      <c r="C157" t="s">
        <v>50</v>
      </c>
      <c r="F157">
        <v>2500</v>
      </c>
    </row>
    <row r="158" spans="3:6" ht="12.75">
      <c r="C158" t="s">
        <v>54</v>
      </c>
      <c r="E158" t="s">
        <v>122</v>
      </c>
      <c r="F158" s="2">
        <f>4800*2.5</f>
        <v>12000</v>
      </c>
    </row>
    <row r="159" spans="7:8" ht="12.75">
      <c r="G159" s="8">
        <f>F158+F157</f>
        <v>14500</v>
      </c>
      <c r="H159" s="9" t="s">
        <v>31</v>
      </c>
    </row>
    <row r="160" spans="7:8" ht="12.75">
      <c r="G160" s="5"/>
      <c r="H160" s="5"/>
    </row>
    <row r="161" spans="2:8" ht="12.75">
      <c r="B161" t="s">
        <v>123</v>
      </c>
      <c r="E161" t="s">
        <v>124</v>
      </c>
      <c r="G161" s="8">
        <f>4800*3</f>
        <v>14400</v>
      </c>
      <c r="H161" s="9" t="s">
        <v>31</v>
      </c>
    </row>
    <row r="162" spans="7:8" ht="12.75">
      <c r="G162" s="5"/>
      <c r="H162" s="5"/>
    </row>
    <row r="164" spans="2:5" ht="12.75">
      <c r="B164" t="s">
        <v>85</v>
      </c>
      <c r="E164">
        <v>15500</v>
      </c>
    </row>
    <row r="165" spans="3:6" ht="12.75">
      <c r="C165" t="s">
        <v>125</v>
      </c>
      <c r="F165">
        <f>E166-E164</f>
        <v>-1000</v>
      </c>
    </row>
    <row r="166" spans="2:5" ht="12.75">
      <c r="B166" t="s">
        <v>121</v>
      </c>
      <c r="E166">
        <v>14500</v>
      </c>
    </row>
    <row r="167" spans="3:6" ht="12.75">
      <c r="C167" t="s">
        <v>126</v>
      </c>
      <c r="F167">
        <f>E168-E166</f>
        <v>-100</v>
      </c>
    </row>
    <row r="168" spans="2:5" ht="12.75">
      <c r="B168" t="s">
        <v>123</v>
      </c>
      <c r="E168">
        <v>14400</v>
      </c>
    </row>
    <row r="169" spans="2:7" ht="12.75">
      <c r="B169" t="s">
        <v>127</v>
      </c>
      <c r="G169">
        <f>F165+F167</f>
        <v>-1100</v>
      </c>
    </row>
    <row r="171" spans="2:7" ht="12.75">
      <c r="B171" s="2"/>
      <c r="C171" s="2"/>
      <c r="D171" s="2"/>
      <c r="E171" s="2"/>
      <c r="F171" s="2"/>
      <c r="G171" s="2"/>
    </row>
    <row r="173" ht="12.75">
      <c r="A173" s="1" t="s">
        <v>128</v>
      </c>
    </row>
    <row r="175" spans="2:8" ht="12.75">
      <c r="B175" t="s">
        <v>48</v>
      </c>
      <c r="E175">
        <v>36000</v>
      </c>
      <c r="F175" t="s">
        <v>129</v>
      </c>
      <c r="H175" t="s">
        <v>133</v>
      </c>
    </row>
    <row r="176" spans="2:8" ht="12.75">
      <c r="B176" t="s">
        <v>48</v>
      </c>
      <c r="D176" t="s">
        <v>132</v>
      </c>
      <c r="E176">
        <v>3000</v>
      </c>
      <c r="F176" t="s">
        <v>129</v>
      </c>
      <c r="H176" t="s">
        <v>134</v>
      </c>
    </row>
    <row r="177" spans="2:6" ht="12.75">
      <c r="B177" t="s">
        <v>109</v>
      </c>
      <c r="E177">
        <v>16920</v>
      </c>
      <c r="F177" t="s">
        <v>31</v>
      </c>
    </row>
    <row r="178" spans="2:8" ht="12.75">
      <c r="B178" t="s">
        <v>109</v>
      </c>
      <c r="D178" t="s">
        <v>135</v>
      </c>
      <c r="E178">
        <f>16920/12</f>
        <v>1410</v>
      </c>
      <c r="F178" t="s">
        <v>31</v>
      </c>
      <c r="H178" t="s">
        <v>134</v>
      </c>
    </row>
    <row r="179" spans="2:6" ht="12.75">
      <c r="B179" t="s">
        <v>53</v>
      </c>
      <c r="E179">
        <v>2.1</v>
      </c>
      <c r="F179" t="s">
        <v>130</v>
      </c>
    </row>
    <row r="180" spans="2:6" ht="12.75">
      <c r="B180" t="s">
        <v>111</v>
      </c>
      <c r="E180">
        <v>2700</v>
      </c>
      <c r="F180" t="s">
        <v>21</v>
      </c>
    </row>
    <row r="181" spans="2:8" ht="12.75">
      <c r="B181" t="s">
        <v>85</v>
      </c>
      <c r="G181" s="8">
        <v>7959</v>
      </c>
      <c r="H181" s="9" t="s">
        <v>31</v>
      </c>
    </row>
    <row r="183" ht="12.75">
      <c r="B183" t="s">
        <v>115</v>
      </c>
    </row>
    <row r="184" spans="3:6" ht="12.75">
      <c r="C184" t="s">
        <v>116</v>
      </c>
      <c r="F184">
        <v>1410</v>
      </c>
    </row>
    <row r="185" spans="3:6" ht="12.75">
      <c r="C185" t="s">
        <v>117</v>
      </c>
      <c r="E185" t="s">
        <v>131</v>
      </c>
      <c r="F185">
        <f>2.1*3000</f>
        <v>6300</v>
      </c>
    </row>
    <row r="186" spans="7:8" ht="12.75">
      <c r="G186" s="8">
        <f>F185+F184</f>
        <v>7710</v>
      </c>
      <c r="H186" s="9" t="s">
        <v>31</v>
      </c>
    </row>
    <row r="187" spans="2:7" ht="12.75">
      <c r="B187" t="s">
        <v>87</v>
      </c>
      <c r="D187" t="s">
        <v>136</v>
      </c>
      <c r="F187">
        <f>7710/3000</f>
        <v>2.57</v>
      </c>
      <c r="G187" t="s">
        <v>120</v>
      </c>
    </row>
    <row r="189" ht="12.75">
      <c r="B189" t="s">
        <v>121</v>
      </c>
    </row>
    <row r="190" spans="3:6" ht="12.75">
      <c r="C190" t="s">
        <v>50</v>
      </c>
      <c r="F190">
        <v>1410</v>
      </c>
    </row>
    <row r="191" spans="3:6" ht="12.75">
      <c r="C191" t="s">
        <v>54</v>
      </c>
      <c r="E191" t="s">
        <v>137</v>
      </c>
      <c r="F191">
        <f>2700*2.1</f>
        <v>5670</v>
      </c>
    </row>
    <row r="192" spans="7:8" ht="12.75">
      <c r="G192" s="8">
        <f>F191+F190</f>
        <v>7080</v>
      </c>
      <c r="H192" s="9" t="s">
        <v>31</v>
      </c>
    </row>
    <row r="193" spans="7:8" ht="12.75">
      <c r="G193" s="5"/>
      <c r="H193" s="5"/>
    </row>
    <row r="194" spans="2:8" ht="12.75">
      <c r="B194" t="s">
        <v>123</v>
      </c>
      <c r="E194" t="s">
        <v>138</v>
      </c>
      <c r="G194">
        <f>2700*3</f>
        <v>8100</v>
      </c>
      <c r="H194" s="9" t="s">
        <v>31</v>
      </c>
    </row>
    <row r="195" spans="7:8" ht="12.75">
      <c r="G195" s="5"/>
      <c r="H195" s="5"/>
    </row>
    <row r="197" spans="2:5" ht="12.75">
      <c r="B197" t="s">
        <v>85</v>
      </c>
      <c r="E197">
        <f>G181</f>
        <v>7959</v>
      </c>
    </row>
    <row r="198" spans="3:6" ht="12.75">
      <c r="C198" t="s">
        <v>125</v>
      </c>
      <c r="F198">
        <f>E199-E197</f>
        <v>-879</v>
      </c>
    </row>
    <row r="199" spans="2:5" ht="12.75">
      <c r="B199" t="s">
        <v>121</v>
      </c>
      <c r="E199">
        <f>G192</f>
        <v>7080</v>
      </c>
    </row>
    <row r="200" spans="3:6" ht="12.75">
      <c r="C200" t="s">
        <v>126</v>
      </c>
      <c r="F200">
        <f>E201-E199</f>
        <v>1020</v>
      </c>
    </row>
    <row r="201" spans="2:5" ht="12.75">
      <c r="B201" t="s">
        <v>123</v>
      </c>
      <c r="E201">
        <f>G194</f>
        <v>8100</v>
      </c>
    </row>
    <row r="202" spans="2:7" ht="12.75">
      <c r="B202" t="s">
        <v>127</v>
      </c>
      <c r="G202">
        <f>F198+F200</f>
        <v>141</v>
      </c>
    </row>
    <row r="205" spans="2:7" ht="12.75">
      <c r="B205" s="2"/>
      <c r="C205" s="2"/>
      <c r="D205" s="2"/>
      <c r="E205" s="2"/>
      <c r="F205" s="2"/>
      <c r="G205" s="2"/>
    </row>
    <row r="207" ht="12.75">
      <c r="A207" s="1" t="s">
        <v>139</v>
      </c>
    </row>
    <row r="208" spans="2:6" ht="12.75">
      <c r="B208" t="s">
        <v>95</v>
      </c>
      <c r="E208">
        <v>600000</v>
      </c>
      <c r="F208" t="s">
        <v>31</v>
      </c>
    </row>
    <row r="209" spans="2:6" ht="12.75">
      <c r="B209" t="s">
        <v>140</v>
      </c>
      <c r="E209">
        <v>200000</v>
      </c>
      <c r="F209" t="s">
        <v>21</v>
      </c>
    </row>
    <row r="210" spans="2:6" ht="12.75">
      <c r="B210" t="s">
        <v>141</v>
      </c>
      <c r="D210" t="s">
        <v>31</v>
      </c>
      <c r="E210">
        <v>3</v>
      </c>
      <c r="F210" t="s">
        <v>142</v>
      </c>
    </row>
    <row r="211" spans="2:6" ht="12.75">
      <c r="B211" t="s">
        <v>53</v>
      </c>
      <c r="D211" t="s">
        <v>143</v>
      </c>
      <c r="E211">
        <v>1</v>
      </c>
      <c r="F211" t="s">
        <v>142</v>
      </c>
    </row>
    <row r="212" spans="2:6" ht="12.75">
      <c r="B212" t="s">
        <v>54</v>
      </c>
      <c r="D212">
        <v>200000</v>
      </c>
      <c r="E212" t="s">
        <v>144</v>
      </c>
      <c r="F212">
        <v>200000</v>
      </c>
    </row>
    <row r="213" spans="2:6" ht="12.75">
      <c r="B213" t="s">
        <v>50</v>
      </c>
      <c r="D213">
        <v>200000</v>
      </c>
      <c r="E213" t="s">
        <v>145</v>
      </c>
      <c r="F213">
        <v>400000</v>
      </c>
    </row>
    <row r="214" spans="2:6" ht="12.75">
      <c r="B214" t="s">
        <v>146</v>
      </c>
      <c r="E214" t="s">
        <v>31</v>
      </c>
      <c r="F214" s="10">
        <v>600000</v>
      </c>
    </row>
    <row r="215" spans="2:8" ht="12.75">
      <c r="B215" t="s">
        <v>111</v>
      </c>
      <c r="G215">
        <v>210000</v>
      </c>
      <c r="H215" t="s">
        <v>21</v>
      </c>
    </row>
    <row r="216" spans="2:7" ht="12.75">
      <c r="B216" t="s">
        <v>85</v>
      </c>
      <c r="D216" t="s">
        <v>31</v>
      </c>
      <c r="G216" s="10">
        <v>631000</v>
      </c>
    </row>
    <row r="217" spans="2:7" ht="12.75">
      <c r="B217" t="s">
        <v>147</v>
      </c>
      <c r="E217" t="s">
        <v>148</v>
      </c>
      <c r="G217" s="10">
        <f>210000*3</f>
        <v>630000</v>
      </c>
    </row>
    <row r="218" ht="12.75">
      <c r="B218" t="s">
        <v>149</v>
      </c>
    </row>
    <row r="219" spans="3:6" ht="12.75">
      <c r="C219" t="s">
        <v>50</v>
      </c>
      <c r="F219">
        <v>400000</v>
      </c>
    </row>
    <row r="220" spans="3:6" ht="12.75">
      <c r="C220" t="s">
        <v>54</v>
      </c>
      <c r="E220" t="s">
        <v>150</v>
      </c>
      <c r="F220">
        <v>210000</v>
      </c>
    </row>
    <row r="221" ht="12.75">
      <c r="G221" s="10">
        <f>F220+F219</f>
        <v>610000</v>
      </c>
    </row>
    <row r="223" spans="2:5" ht="12.75">
      <c r="B223" t="s">
        <v>85</v>
      </c>
      <c r="E223">
        <f>G216</f>
        <v>631000</v>
      </c>
    </row>
    <row r="224" spans="3:6" ht="12.75">
      <c r="C224" t="s">
        <v>125</v>
      </c>
      <c r="F224">
        <f>E225-E223</f>
        <v>-21000</v>
      </c>
    </row>
    <row r="225" spans="2:5" ht="12.75">
      <c r="B225" t="s">
        <v>121</v>
      </c>
      <c r="E225">
        <f>G221</f>
        <v>610000</v>
      </c>
    </row>
    <row r="226" spans="3:6" ht="12.75">
      <c r="C226" t="s">
        <v>126</v>
      </c>
      <c r="F226">
        <f>E227-E225</f>
        <v>20000</v>
      </c>
    </row>
    <row r="227" spans="2:5" ht="12.75">
      <c r="B227" t="s">
        <v>123</v>
      </c>
      <c r="E227">
        <f>G217</f>
        <v>630000</v>
      </c>
    </row>
    <row r="228" spans="2:7" ht="12.75">
      <c r="B228" t="s">
        <v>127</v>
      </c>
      <c r="G228">
        <f>F224+F226</f>
        <v>-1000</v>
      </c>
    </row>
    <row r="230" spans="2:7" ht="12.75">
      <c r="B230" s="2"/>
      <c r="C230" s="2"/>
      <c r="D230" s="2"/>
      <c r="E230" s="2"/>
      <c r="F230" s="2"/>
      <c r="G230" s="2"/>
    </row>
    <row r="232" ht="12.75">
      <c r="A232" s="1" t="s">
        <v>151</v>
      </c>
    </row>
    <row r="234" spans="2:7" ht="12.75">
      <c r="B234" t="s">
        <v>48</v>
      </c>
      <c r="F234">
        <v>150000</v>
      </c>
      <c r="G234" t="s">
        <v>152</v>
      </c>
    </row>
    <row r="235" spans="2:7" ht="12.75">
      <c r="B235" t="s">
        <v>153</v>
      </c>
      <c r="F235">
        <v>300000</v>
      </c>
      <c r="G235" t="s">
        <v>31</v>
      </c>
    </row>
    <row r="236" spans="2:7" ht="12.75">
      <c r="B236" t="s">
        <v>154</v>
      </c>
      <c r="F236">
        <v>150000</v>
      </c>
      <c r="G236" t="s">
        <v>31</v>
      </c>
    </row>
    <row r="237" spans="2:7" ht="12.75">
      <c r="B237" t="s">
        <v>155</v>
      </c>
      <c r="F237">
        <v>140000</v>
      </c>
      <c r="G237" t="s">
        <v>152</v>
      </c>
    </row>
    <row r="238" spans="2:7" ht="12.75">
      <c r="B238" t="s">
        <v>156</v>
      </c>
      <c r="F238" s="8">
        <v>435000</v>
      </c>
      <c r="G238" s="9" t="s">
        <v>31</v>
      </c>
    </row>
    <row r="240" spans="1:7" ht="12.75">
      <c r="A240">
        <v>1</v>
      </c>
      <c r="B240" t="s">
        <v>157</v>
      </c>
      <c r="D240" t="s">
        <v>158</v>
      </c>
      <c r="F240">
        <f>F235/F234</f>
        <v>2</v>
      </c>
      <c r="G240" t="s">
        <v>159</v>
      </c>
    </row>
    <row r="241" spans="1:7" ht="12.75">
      <c r="A241">
        <v>2</v>
      </c>
      <c r="B241" t="s">
        <v>160</v>
      </c>
      <c r="D241" t="s">
        <v>161</v>
      </c>
      <c r="F241">
        <f>F236/F234</f>
        <v>1</v>
      </c>
      <c r="G241" t="s">
        <v>159</v>
      </c>
    </row>
    <row r="242" spans="2:7" ht="12.75">
      <c r="B242" t="s">
        <v>162</v>
      </c>
      <c r="F242" s="8">
        <v>3</v>
      </c>
      <c r="G242" s="9" t="s">
        <v>159</v>
      </c>
    </row>
    <row r="244" spans="2:8" ht="12.75">
      <c r="B244" t="s">
        <v>163</v>
      </c>
      <c r="D244" t="s">
        <v>164</v>
      </c>
      <c r="G244" s="8">
        <f>F242*F237</f>
        <v>420000</v>
      </c>
      <c r="H244" s="9" t="s">
        <v>31</v>
      </c>
    </row>
    <row r="246" ht="12.75">
      <c r="B246" t="s">
        <v>165</v>
      </c>
    </row>
    <row r="247" spans="3:6" ht="12.75">
      <c r="C247" t="s">
        <v>50</v>
      </c>
      <c r="F247">
        <v>300000</v>
      </c>
    </row>
    <row r="248" spans="3:6" ht="12.75">
      <c r="C248" t="s">
        <v>166</v>
      </c>
      <c r="E248" t="s">
        <v>167</v>
      </c>
      <c r="F248" s="2">
        <f>F237*F241</f>
        <v>140000</v>
      </c>
    </row>
    <row r="249" spans="7:8" ht="12.75">
      <c r="G249" s="8">
        <f>F248+F247</f>
        <v>440000</v>
      </c>
      <c r="H249" s="11" t="s">
        <v>31</v>
      </c>
    </row>
    <row r="251" spans="2:5" ht="12.75">
      <c r="B251" t="s">
        <v>85</v>
      </c>
      <c r="E251">
        <f>F238</f>
        <v>435000</v>
      </c>
    </row>
    <row r="252" spans="3:6" ht="12.75">
      <c r="C252" t="s">
        <v>125</v>
      </c>
      <c r="F252">
        <f>E253-E251</f>
        <v>5000</v>
      </c>
    </row>
    <row r="253" spans="2:5" ht="12.75">
      <c r="B253" t="s">
        <v>121</v>
      </c>
      <c r="E253">
        <f>G249</f>
        <v>440000</v>
      </c>
    </row>
    <row r="254" spans="3:6" ht="12.75">
      <c r="C254" t="s">
        <v>126</v>
      </c>
      <c r="F254">
        <f>E255-E253</f>
        <v>-20000</v>
      </c>
    </row>
    <row r="255" spans="2:5" ht="12.75">
      <c r="B255" t="s">
        <v>123</v>
      </c>
      <c r="E255">
        <f>G244</f>
        <v>420000</v>
      </c>
    </row>
    <row r="256" spans="2:7" ht="12.75">
      <c r="B256" t="s">
        <v>127</v>
      </c>
      <c r="G256">
        <f>F252+F254</f>
        <v>-15000</v>
      </c>
    </row>
    <row r="258" spans="2:7" ht="12.75">
      <c r="B258" s="2"/>
      <c r="C258" s="2"/>
      <c r="D258" s="2"/>
      <c r="E258" s="2"/>
      <c r="F258" s="2"/>
      <c r="G258" s="2"/>
    </row>
    <row r="260" ht="12.75">
      <c r="A260" s="1" t="s">
        <v>168</v>
      </c>
    </row>
    <row r="262" spans="2:5" ht="12.75">
      <c r="B262" t="s">
        <v>85</v>
      </c>
      <c r="E262" s="1">
        <f>E264+F263</f>
        <v>15847</v>
      </c>
    </row>
    <row r="263" spans="3:7" ht="12.75">
      <c r="C263" t="s">
        <v>125</v>
      </c>
      <c r="F263">
        <v>879</v>
      </c>
      <c r="G263" t="s">
        <v>170</v>
      </c>
    </row>
    <row r="264" spans="2:5" ht="12.75">
      <c r="B264" t="s">
        <v>121</v>
      </c>
      <c r="E264" s="1">
        <f>E266-F265</f>
        <v>14968</v>
      </c>
    </row>
    <row r="265" spans="3:7" ht="12.75">
      <c r="C265" t="s">
        <v>126</v>
      </c>
      <c r="F265">
        <v>1266</v>
      </c>
      <c r="G265" t="s">
        <v>169</v>
      </c>
    </row>
    <row r="266" spans="2:5" ht="12.75">
      <c r="B266" t="s">
        <v>123</v>
      </c>
      <c r="E266">
        <v>16234</v>
      </c>
    </row>
    <row r="267" spans="2:7" ht="12.75">
      <c r="B267" t="s">
        <v>127</v>
      </c>
      <c r="G267">
        <f>F265-F263</f>
        <v>387</v>
      </c>
    </row>
    <row r="270" spans="2:7" ht="12.75">
      <c r="B270" s="2"/>
      <c r="C270" s="2"/>
      <c r="D270" s="2"/>
      <c r="E270" s="2"/>
      <c r="F270" s="2"/>
      <c r="G270" s="2"/>
    </row>
    <row r="272" ht="12.75">
      <c r="A272" s="1" t="s">
        <v>171</v>
      </c>
    </row>
    <row r="273" ht="12.75">
      <c r="B273" s="1" t="s">
        <v>172</v>
      </c>
    </row>
    <row r="274" spans="2:5" ht="12.75">
      <c r="B274" t="s">
        <v>85</v>
      </c>
      <c r="E274" s="12">
        <v>9000</v>
      </c>
    </row>
    <row r="275" spans="3:6" ht="12.75">
      <c r="C275" t="s">
        <v>125</v>
      </c>
      <c r="F275">
        <v>0</v>
      </c>
    </row>
    <row r="276" spans="2:5" ht="12.75">
      <c r="B276" t="s">
        <v>121</v>
      </c>
      <c r="E276" s="12">
        <v>9000</v>
      </c>
    </row>
    <row r="277" spans="3:7" ht="12.75">
      <c r="C277" t="s">
        <v>126</v>
      </c>
      <c r="F277">
        <v>800</v>
      </c>
      <c r="G277" t="s">
        <v>169</v>
      </c>
    </row>
    <row r="278" spans="2:5" ht="12.75">
      <c r="B278" t="s">
        <v>123</v>
      </c>
      <c r="E278">
        <v>9800</v>
      </c>
    </row>
    <row r="279" spans="2:7" ht="12.75">
      <c r="B279" t="s">
        <v>127</v>
      </c>
      <c r="G279">
        <f>F275+F277</f>
        <v>800</v>
      </c>
    </row>
    <row r="281" ht="12.75">
      <c r="B281" s="1" t="s">
        <v>173</v>
      </c>
    </row>
    <row r="282" spans="2:5" ht="12.75">
      <c r="B282" t="s">
        <v>85</v>
      </c>
      <c r="E282" s="12">
        <v>7500</v>
      </c>
    </row>
    <row r="283" spans="3:7" ht="12.75">
      <c r="C283" t="s">
        <v>125</v>
      </c>
      <c r="F283">
        <v>500</v>
      </c>
      <c r="G283" t="s">
        <v>170</v>
      </c>
    </row>
    <row r="284" spans="2:5" ht="12.75">
      <c r="B284" t="s">
        <v>121</v>
      </c>
      <c r="E284" s="12">
        <v>7000</v>
      </c>
    </row>
    <row r="285" spans="3:6" ht="12.75">
      <c r="C285" t="s">
        <v>126</v>
      </c>
      <c r="F285">
        <v>0</v>
      </c>
    </row>
    <row r="286" spans="2:5" ht="12.75">
      <c r="B286" t="s">
        <v>123</v>
      </c>
      <c r="E286">
        <v>7000</v>
      </c>
    </row>
    <row r="287" spans="2:7" ht="12.75">
      <c r="B287" t="s">
        <v>127</v>
      </c>
      <c r="G287">
        <f>F283+F285</f>
        <v>500</v>
      </c>
    </row>
    <row r="289" spans="2:6" ht="12.75">
      <c r="B289" t="s">
        <v>48</v>
      </c>
      <c r="E289">
        <v>500</v>
      </c>
      <c r="F289" t="s">
        <v>182</v>
      </c>
    </row>
    <row r="290" spans="2:5" ht="12.75">
      <c r="B290" t="s">
        <v>183</v>
      </c>
      <c r="D290" t="s">
        <v>184</v>
      </c>
      <c r="E290">
        <f>7000/500</f>
        <v>14</v>
      </c>
    </row>
    <row r="293" ht="12.75">
      <c r="B293" s="1" t="s">
        <v>174</v>
      </c>
    </row>
    <row r="294" spans="2:5" ht="12.75">
      <c r="B294" s="12" t="s">
        <v>89</v>
      </c>
      <c r="D294" t="s">
        <v>185</v>
      </c>
      <c r="E294">
        <f>400*14</f>
        <v>5600</v>
      </c>
    </row>
    <row r="295" ht="12.75">
      <c r="B295" s="1"/>
    </row>
    <row r="296" ht="12.75">
      <c r="B296" s="1"/>
    </row>
    <row r="297" spans="2:5" ht="12.75">
      <c r="B297" t="s">
        <v>85</v>
      </c>
      <c r="E297" s="12">
        <v>5900</v>
      </c>
    </row>
    <row r="298" spans="3:7" ht="12.75">
      <c r="C298" t="s">
        <v>125</v>
      </c>
      <c r="F298">
        <f>E299-E297</f>
        <v>100</v>
      </c>
      <c r="G298" t="s">
        <v>169</v>
      </c>
    </row>
    <row r="299" spans="2:5" ht="12.75">
      <c r="B299" t="s">
        <v>121</v>
      </c>
      <c r="E299" s="12">
        <v>6000</v>
      </c>
    </row>
    <row r="300" spans="3:7" ht="12.75">
      <c r="C300" t="s">
        <v>126</v>
      </c>
      <c r="F300">
        <f>E299-E301</f>
        <v>400</v>
      </c>
      <c r="G300" t="s">
        <v>180</v>
      </c>
    </row>
    <row r="301" spans="2:5" ht="12.75">
      <c r="B301" t="s">
        <v>123</v>
      </c>
      <c r="E301">
        <v>5600</v>
      </c>
    </row>
    <row r="302" spans="2:8" ht="12.75">
      <c r="B302" t="s">
        <v>127</v>
      </c>
      <c r="G302">
        <f>F298-F300</f>
        <v>-300</v>
      </c>
      <c r="H302" t="s">
        <v>199</v>
      </c>
    </row>
    <row r="304" spans="2:7" ht="12.75">
      <c r="B304" s="2"/>
      <c r="C304" s="2"/>
      <c r="D304" s="2"/>
      <c r="E304" s="2"/>
      <c r="F304" s="2"/>
      <c r="G304" s="2"/>
    </row>
    <row r="306" ht="12.75">
      <c r="A306" s="1" t="s">
        <v>181</v>
      </c>
    </row>
    <row r="308" ht="12.75">
      <c r="B308" s="1" t="s">
        <v>172</v>
      </c>
    </row>
    <row r="309" spans="2:5" ht="12.75">
      <c r="B309" t="s">
        <v>85</v>
      </c>
      <c r="E309" s="12">
        <v>7000</v>
      </c>
    </row>
    <row r="310" spans="3:7" ht="12.75">
      <c r="C310" t="s">
        <v>125</v>
      </c>
      <c r="F310">
        <v>600</v>
      </c>
      <c r="G310" t="s">
        <v>180</v>
      </c>
    </row>
    <row r="311" spans="2:5" ht="12.75">
      <c r="B311" t="s">
        <v>121</v>
      </c>
      <c r="E311" s="12">
        <v>6400</v>
      </c>
    </row>
    <row r="312" spans="3:6" ht="12.75">
      <c r="C312" t="s">
        <v>126</v>
      </c>
      <c r="F312">
        <v>0</v>
      </c>
    </row>
    <row r="313" spans="2:5" ht="12.75">
      <c r="B313" t="s">
        <v>123</v>
      </c>
      <c r="E313">
        <v>6400</v>
      </c>
    </row>
    <row r="314" spans="2:7" ht="12.75">
      <c r="B314" t="s">
        <v>127</v>
      </c>
      <c r="G314">
        <f>F310+F312</f>
        <v>600</v>
      </c>
    </row>
    <row r="316" ht="12.75">
      <c r="B316" s="1" t="s">
        <v>173</v>
      </c>
    </row>
    <row r="317" spans="2:5" ht="12.75">
      <c r="B317" t="s">
        <v>85</v>
      </c>
      <c r="E317" s="12">
        <v>5600</v>
      </c>
    </row>
    <row r="318" spans="3:6" ht="12.75">
      <c r="C318" t="s">
        <v>125</v>
      </c>
      <c r="F318">
        <v>0</v>
      </c>
    </row>
    <row r="319" spans="2:5" ht="12.75">
      <c r="B319" t="s">
        <v>121</v>
      </c>
      <c r="E319" s="12">
        <v>5600</v>
      </c>
    </row>
    <row r="320" spans="3:7" ht="12.75">
      <c r="C320" t="s">
        <v>126</v>
      </c>
      <c r="F320">
        <v>800</v>
      </c>
      <c r="G320" t="s">
        <v>170</v>
      </c>
    </row>
    <row r="321" spans="2:5" ht="12.75">
      <c r="B321" t="s">
        <v>123</v>
      </c>
      <c r="E321">
        <v>4800</v>
      </c>
    </row>
    <row r="322" spans="2:7" ht="12.75">
      <c r="B322" t="s">
        <v>127</v>
      </c>
      <c r="G322">
        <f>F318+F320</f>
        <v>800</v>
      </c>
    </row>
    <row r="324" spans="3:5" ht="12.75">
      <c r="C324" t="s">
        <v>175</v>
      </c>
      <c r="E324" t="s">
        <v>176</v>
      </c>
    </row>
    <row r="325" spans="2:5" ht="12.75">
      <c r="B325" t="s">
        <v>172</v>
      </c>
      <c r="C325">
        <v>800</v>
      </c>
      <c r="E325">
        <v>6400</v>
      </c>
    </row>
    <row r="326" spans="2:5" ht="12.75">
      <c r="B326" t="s">
        <v>173</v>
      </c>
      <c r="C326">
        <v>600</v>
      </c>
      <c r="E326">
        <v>5600</v>
      </c>
    </row>
    <row r="327" spans="2:5" ht="12.75">
      <c r="B327" t="s">
        <v>177</v>
      </c>
      <c r="C327" s="8">
        <f>C325-C326</f>
        <v>200</v>
      </c>
      <c r="D327" s="13"/>
      <c r="E327" s="9">
        <f>E325-E326</f>
        <v>800</v>
      </c>
    </row>
    <row r="328" spans="2:6" ht="12.75">
      <c r="B328" t="s">
        <v>178</v>
      </c>
      <c r="D328" t="s">
        <v>186</v>
      </c>
      <c r="E328">
        <f>E327/C327</f>
        <v>4</v>
      </c>
      <c r="F328" t="s">
        <v>179</v>
      </c>
    </row>
    <row r="329" spans="4:7" ht="12.75">
      <c r="D329" s="14" t="s">
        <v>172</v>
      </c>
      <c r="E329" s="14"/>
      <c r="G329" t="s">
        <v>173</v>
      </c>
    </row>
    <row r="330" spans="2:8" ht="12.75">
      <c r="B330" t="s">
        <v>54</v>
      </c>
      <c r="D330" t="s">
        <v>187</v>
      </c>
      <c r="E330">
        <f>E328*C325</f>
        <v>3200</v>
      </c>
      <c r="G330" t="s">
        <v>189</v>
      </c>
      <c r="H330">
        <f>E328*C326</f>
        <v>2400</v>
      </c>
    </row>
    <row r="331" spans="2:8" ht="12.75">
      <c r="B331" t="s">
        <v>66</v>
      </c>
      <c r="D331" t="s">
        <v>188</v>
      </c>
      <c r="E331">
        <f>E325-E330</f>
        <v>3200</v>
      </c>
      <c r="G331" t="s">
        <v>190</v>
      </c>
      <c r="H331">
        <f>E326-H330</f>
        <v>3200</v>
      </c>
    </row>
    <row r="333" ht="12.75">
      <c r="B333" s="1" t="s">
        <v>193</v>
      </c>
    </row>
    <row r="334" spans="2:6" ht="12.75">
      <c r="B334" t="s">
        <v>48</v>
      </c>
      <c r="E334">
        <v>800</v>
      </c>
      <c r="F334" t="s">
        <v>192</v>
      </c>
    </row>
    <row r="335" spans="2:5" ht="12.75">
      <c r="B335" t="s">
        <v>83</v>
      </c>
      <c r="E335">
        <v>6400</v>
      </c>
    </row>
    <row r="336" spans="2:6" ht="12.75">
      <c r="B336" t="s">
        <v>58</v>
      </c>
      <c r="D336" t="s">
        <v>194</v>
      </c>
      <c r="E336">
        <f>E335/E334</f>
        <v>8</v>
      </c>
      <c r="F336" t="s">
        <v>179</v>
      </c>
    </row>
    <row r="338" ht="12.75">
      <c r="B338" s="1" t="s">
        <v>174</v>
      </c>
    </row>
    <row r="339" ht="12.75">
      <c r="B339" s="12" t="s">
        <v>121</v>
      </c>
    </row>
    <row r="340" spans="2:6" ht="12.75">
      <c r="B340" s="12"/>
      <c r="C340" t="s">
        <v>116</v>
      </c>
      <c r="F340">
        <v>3200</v>
      </c>
    </row>
    <row r="341" spans="2:6" ht="12.75">
      <c r="B341" s="1"/>
      <c r="C341" t="s">
        <v>117</v>
      </c>
      <c r="E341" t="s">
        <v>191</v>
      </c>
      <c r="F341">
        <f>900*4</f>
        <v>3600</v>
      </c>
    </row>
    <row r="342" spans="2:6" ht="12.75">
      <c r="B342" s="1"/>
      <c r="F342" s="10">
        <f>F341+F340</f>
        <v>6800</v>
      </c>
    </row>
    <row r="343" spans="2:6" ht="12.75">
      <c r="B343" s="1" t="s">
        <v>104</v>
      </c>
      <c r="F343" s="5"/>
    </row>
    <row r="344" spans="2:6" ht="12.75">
      <c r="B344" s="12" t="s">
        <v>195</v>
      </c>
      <c r="D344">
        <v>900</v>
      </c>
      <c r="E344" t="s">
        <v>196</v>
      </c>
      <c r="F344" s="5"/>
    </row>
    <row r="345" spans="2:6" ht="12.75">
      <c r="B345" s="12" t="s">
        <v>162</v>
      </c>
      <c r="D345">
        <v>8</v>
      </c>
      <c r="F345" s="5"/>
    </row>
    <row r="346" spans="2:6" ht="12.75">
      <c r="B346" s="1" t="s">
        <v>104</v>
      </c>
      <c r="D346" t="s">
        <v>197</v>
      </c>
      <c r="E346">
        <f>D344*D345</f>
        <v>7200</v>
      </c>
      <c r="F346" s="5"/>
    </row>
    <row r="347" spans="2:6" ht="12.75">
      <c r="B347" s="1"/>
      <c r="F347" s="5"/>
    </row>
    <row r="348" spans="2:5" ht="12.75">
      <c r="B348" t="s">
        <v>85</v>
      </c>
      <c r="E348" s="12">
        <v>7100</v>
      </c>
    </row>
    <row r="349" spans="3:7" ht="12.75">
      <c r="C349" t="s">
        <v>125</v>
      </c>
      <c r="F349">
        <f>E348-E350</f>
        <v>300</v>
      </c>
      <c r="G349" t="s">
        <v>180</v>
      </c>
    </row>
    <row r="350" spans="2:5" ht="12.75">
      <c r="B350" t="s">
        <v>121</v>
      </c>
      <c r="E350" s="12">
        <v>6800</v>
      </c>
    </row>
    <row r="351" spans="3:7" ht="12.75">
      <c r="C351" t="s">
        <v>126</v>
      </c>
      <c r="F351">
        <v>400</v>
      </c>
      <c r="G351" t="s">
        <v>198</v>
      </c>
    </row>
    <row r="352" spans="2:5" ht="12.75">
      <c r="B352" t="s">
        <v>123</v>
      </c>
      <c r="E352">
        <v>7200</v>
      </c>
    </row>
    <row r="353" spans="2:8" ht="12.75">
      <c r="B353" t="s">
        <v>127</v>
      </c>
      <c r="G353">
        <v>100</v>
      </c>
      <c r="H353" t="s">
        <v>169</v>
      </c>
    </row>
  </sheetData>
  <sheetProtection/>
  <mergeCells count="1">
    <mergeCell ref="D329:E329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Shahid Mahmood</dc:creator>
  <cp:keywords/>
  <dc:description/>
  <cp:lastModifiedBy>Shahid Mahmood</cp:lastModifiedBy>
  <dcterms:created xsi:type="dcterms:W3CDTF">2006-02-06T15:16:28Z</dcterms:created>
  <dcterms:modified xsi:type="dcterms:W3CDTF">2007-05-21T17:08:20Z</dcterms:modified>
  <cp:category/>
  <cp:version/>
  <cp:contentType/>
  <cp:contentStatus/>
</cp:coreProperties>
</file>