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Question No. 1" sheetId="1" r:id="rId1"/>
    <sheet name="Question No. 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0" i="2"/>
  <c r="B32"/>
  <c r="D20"/>
  <c r="C25"/>
  <c r="D15"/>
  <c r="I8"/>
  <c r="I7"/>
  <c r="I6"/>
  <c r="I5"/>
  <c r="I4"/>
  <c r="J8"/>
  <c r="J7"/>
  <c r="J6"/>
  <c r="J5"/>
  <c r="J4"/>
  <c r="J3"/>
  <c r="H9"/>
  <c r="H8"/>
  <c r="H7"/>
  <c r="H6"/>
  <c r="F9"/>
  <c r="F8"/>
  <c r="F7"/>
  <c r="F6"/>
  <c r="L19" i="1"/>
  <c r="L20"/>
  <c r="L21"/>
  <c r="L22"/>
  <c r="L18"/>
  <c r="K19"/>
  <c r="K20"/>
  <c r="K21"/>
  <c r="K22"/>
  <c r="K18"/>
  <c r="J19"/>
  <c r="J20"/>
  <c r="J21"/>
  <c r="J22"/>
  <c r="J18"/>
  <c r="I19"/>
  <c r="I20"/>
  <c r="I21"/>
  <c r="I22"/>
  <c r="I18"/>
  <c r="H19"/>
  <c r="H20"/>
  <c r="H21"/>
  <c r="H22"/>
  <c r="H18"/>
  <c r="G19"/>
  <c r="G20"/>
  <c r="G21"/>
  <c r="G22"/>
  <c r="G18"/>
  <c r="F19"/>
  <c r="F20"/>
  <c r="F21"/>
  <c r="F22"/>
  <c r="F18"/>
  <c r="E19"/>
  <c r="E20"/>
  <c r="E21"/>
  <c r="E22"/>
  <c r="E18"/>
  <c r="D19"/>
  <c r="D20"/>
  <c r="D21"/>
  <c r="D22"/>
  <c r="D18"/>
  <c r="C19"/>
  <c r="C20"/>
  <c r="C21"/>
  <c r="C22"/>
  <c r="C18"/>
  <c r="B19"/>
  <c r="B20"/>
  <c r="B21"/>
  <c r="B22"/>
  <c r="B18"/>
  <c r="L11"/>
  <c r="L12"/>
  <c r="L13"/>
  <c r="L14"/>
  <c r="L10"/>
  <c r="K11"/>
  <c r="K12"/>
  <c r="K13"/>
  <c r="K14"/>
  <c r="K10"/>
  <c r="J13"/>
  <c r="J12"/>
  <c r="J11"/>
  <c r="J14"/>
  <c r="J10"/>
</calcChain>
</file>

<file path=xl/sharedStrings.xml><?xml version="1.0" encoding="utf-8"?>
<sst xmlns="http://schemas.openxmlformats.org/spreadsheetml/2006/main" count="75" uniqueCount="66">
  <si>
    <t>Share Outstanding</t>
  </si>
  <si>
    <t>Year</t>
  </si>
  <si>
    <t>Revenues</t>
  </si>
  <si>
    <t>Operating Income</t>
  </si>
  <si>
    <t>Depreciation</t>
  </si>
  <si>
    <t>Int. Exp</t>
  </si>
  <si>
    <t>Before tax</t>
  </si>
  <si>
    <t>After Tax</t>
  </si>
  <si>
    <t>Net Income</t>
  </si>
  <si>
    <t>Cash</t>
  </si>
  <si>
    <t>Assets</t>
  </si>
  <si>
    <t>Liabilities</t>
  </si>
  <si>
    <t>Total Assets</t>
  </si>
  <si>
    <t>LTD</t>
  </si>
  <si>
    <t>CE</t>
  </si>
  <si>
    <t>Current</t>
  </si>
  <si>
    <t>OI/Sales</t>
  </si>
  <si>
    <t>NP/Sales</t>
  </si>
  <si>
    <t>EPS</t>
  </si>
  <si>
    <t>Years</t>
  </si>
  <si>
    <t>CA/CL</t>
  </si>
  <si>
    <t>LTL/CE</t>
  </si>
  <si>
    <t>BookValue per sh</t>
  </si>
  <si>
    <t>ROE</t>
  </si>
  <si>
    <t>ROA</t>
  </si>
  <si>
    <t>Leverage</t>
  </si>
  <si>
    <t>NI Margin</t>
  </si>
  <si>
    <t>Turnover</t>
  </si>
  <si>
    <t>EBIT</t>
  </si>
  <si>
    <t>Income rat</t>
  </si>
  <si>
    <t>OE</t>
  </si>
  <si>
    <t>Cap Exp</t>
  </si>
  <si>
    <t>Earnings</t>
  </si>
  <si>
    <t>Dividends</t>
  </si>
  <si>
    <t>TR%</t>
  </si>
  <si>
    <t>Low- High</t>
  </si>
  <si>
    <t>$26.5-$35.3</t>
  </si>
  <si>
    <t>28.3-37.0</t>
  </si>
  <si>
    <t>23.5-34.3</t>
  </si>
  <si>
    <t>27.8-35.0</t>
  </si>
  <si>
    <t>29.0-47.8</t>
  </si>
  <si>
    <t>36.6-53.5</t>
  </si>
  <si>
    <t>Book Value</t>
  </si>
  <si>
    <t>D/E</t>
  </si>
  <si>
    <t>Annual Avg P/E</t>
  </si>
  <si>
    <t>ROE %</t>
  </si>
  <si>
    <t>Ave Mkt Price</t>
  </si>
  <si>
    <t>-</t>
  </si>
  <si>
    <t>return</t>
  </si>
  <si>
    <t>(End value+Div/Beg value)-1</t>
  </si>
  <si>
    <t>or</t>
  </si>
  <si>
    <t>[(end value-beg value)+div]/beg value</t>
  </si>
  <si>
    <t>using the current price of $47, with estimated earnings for 2009 of 6.75$, show that the P/E ratio would be evaluated as 6.96.</t>
  </si>
  <si>
    <t>P/E ratio</t>
  </si>
  <si>
    <t xml:space="preserve">Market Price/Earnings </t>
  </si>
  <si>
    <t xml:space="preserve">Assume that growth rate is 7 percent and required rate of return for the stock is 12 percent. The expected dividend payout ratio is .4, show that </t>
  </si>
  <si>
    <t>P/E ratio is 8.</t>
  </si>
  <si>
    <t>Suppose earnings are 1$, then as per dividend payout ratio the expected dividend would be 1 * .4 = .40 $</t>
  </si>
  <si>
    <t>Div/ke-g</t>
  </si>
  <si>
    <t>Value</t>
  </si>
  <si>
    <t>If the dividend pay-out ratio is .4 and the return on equity is 15 percent, show that g = .09</t>
  </si>
  <si>
    <t>The rate which indicates the growth of firm from its internal sources with issuance of additional securties.</t>
  </si>
  <si>
    <t>g</t>
  </si>
  <si>
    <t>ROE * (1-payout ratio)</t>
  </si>
  <si>
    <t>using k = .14, g -= .09 with expected dividend of $ 2.60 , show that the intrinsic value is $ 52.</t>
  </si>
  <si>
    <t>2.60/(.14-.09)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</si>
</sst>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1" fillId="3" borderId="0" xfId="0" applyFont="1" applyFill="1"/>
    <xf numFmtId="0" fontId="1" fillId="4" borderId="1" xfId="0" applyFont="1" applyFill="1" applyBorder="1"/>
    <xf numFmtId="0" fontId="1" fillId="0" borderId="1" xfId="0" applyFont="1" applyBorder="1"/>
    <xf numFmtId="6" fontId="1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/>
    <xf numFmtId="8" fontId="0" fillId="0" borderId="0" xfId="0" applyNumberFormat="1"/>
    <xf numFmtId="6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2" fontId="0" fillId="3" borderId="0" xfId="0" applyNumberFormat="1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opLeftCell="A2" workbookViewId="0">
      <selection activeCell="I18" sqref="I18:I22"/>
    </sheetView>
  </sheetViews>
  <sheetFormatPr defaultRowHeight="15"/>
  <cols>
    <col min="1" max="1" width="17.5703125" bestFit="1" customWidth="1"/>
    <col min="4" max="4" width="12.7109375" customWidth="1"/>
    <col min="5" max="5" width="10" customWidth="1"/>
    <col min="6" max="6" width="12.42578125" bestFit="1" customWidth="1"/>
    <col min="8" max="8" width="10.140625" bestFit="1" customWidth="1"/>
    <col min="11" max="11" width="10.7109375" customWidth="1"/>
    <col min="12" max="12" width="8.85546875" customWidth="1"/>
    <col min="15" max="15" width="11.5703125" bestFit="1" customWidth="1"/>
  </cols>
  <sheetData>
    <row r="1" spans="1:12">
      <c r="A1" s="4"/>
      <c r="B1" s="4"/>
      <c r="C1" s="4"/>
      <c r="D1" s="4"/>
      <c r="E1" s="4"/>
      <c r="F1" s="4"/>
      <c r="G1" s="4"/>
      <c r="H1" s="13" t="s">
        <v>8</v>
      </c>
      <c r="I1" s="13"/>
    </row>
    <row r="2" spans="1:12">
      <c r="A2" s="4" t="s">
        <v>0</v>
      </c>
      <c r="B2" s="4" t="s">
        <v>1</v>
      </c>
      <c r="C2" s="4" t="s">
        <v>2</v>
      </c>
      <c r="D2" s="4" t="s">
        <v>3</v>
      </c>
      <c r="E2" s="4" t="s">
        <v>31</v>
      </c>
      <c r="F2" s="4" t="s">
        <v>4</v>
      </c>
      <c r="G2" s="4" t="s">
        <v>5</v>
      </c>
      <c r="H2" s="4" t="s">
        <v>6</v>
      </c>
      <c r="I2" s="4" t="s">
        <v>7</v>
      </c>
    </row>
    <row r="3" spans="1:12">
      <c r="A3" s="4">
        <v>49.93</v>
      </c>
      <c r="B3" s="3">
        <v>2008</v>
      </c>
      <c r="C3" s="5">
        <v>5472</v>
      </c>
      <c r="D3" s="5">
        <v>524</v>
      </c>
      <c r="E3" s="5">
        <v>121</v>
      </c>
      <c r="F3" s="5">
        <v>77</v>
      </c>
      <c r="G3" s="5">
        <v>31</v>
      </c>
      <c r="H3" s="5">
        <v>452</v>
      </c>
      <c r="I3" s="5">
        <v>232</v>
      </c>
    </row>
    <row r="4" spans="1:12">
      <c r="A4" s="4">
        <v>49.97</v>
      </c>
      <c r="B4" s="3">
        <v>2009</v>
      </c>
      <c r="C4" s="6">
        <v>5960</v>
      </c>
      <c r="D4" s="4">
        <v>534</v>
      </c>
      <c r="E4" s="4">
        <v>262</v>
      </c>
      <c r="F4" s="4">
        <v>78</v>
      </c>
      <c r="G4" s="4">
        <v>39</v>
      </c>
      <c r="H4" s="4">
        <v>470</v>
      </c>
      <c r="I4" s="4">
        <v>256</v>
      </c>
    </row>
    <row r="5" spans="1:12">
      <c r="A5" s="4">
        <v>49.43</v>
      </c>
      <c r="B5" s="3">
        <v>2010</v>
      </c>
      <c r="C5" s="6">
        <v>6601</v>
      </c>
      <c r="D5" s="4">
        <v>565</v>
      </c>
      <c r="E5" s="4">
        <v>187</v>
      </c>
      <c r="F5" s="4">
        <v>89</v>
      </c>
      <c r="G5" s="4">
        <v>50</v>
      </c>
      <c r="H5" s="4">
        <v>473</v>
      </c>
      <c r="I5" s="4">
        <v>255</v>
      </c>
    </row>
    <row r="6" spans="1:12">
      <c r="A6" s="4">
        <v>49.45</v>
      </c>
      <c r="B6" s="3">
        <v>2011</v>
      </c>
      <c r="C6" s="6">
        <v>8351</v>
      </c>
      <c r="D6" s="4">
        <v>694</v>
      </c>
      <c r="E6" s="4">
        <v>283</v>
      </c>
      <c r="F6" s="4">
        <v>131</v>
      </c>
      <c r="G6" s="4">
        <v>152</v>
      </c>
      <c r="H6" s="4">
        <v>418</v>
      </c>
      <c r="I6" s="4">
        <v>221</v>
      </c>
    </row>
    <row r="7" spans="1:12">
      <c r="A7" s="4">
        <v>51.92</v>
      </c>
      <c r="B7" s="3">
        <v>2012</v>
      </c>
      <c r="C7" s="6">
        <v>8256</v>
      </c>
      <c r="D7" s="4">
        <v>721</v>
      </c>
      <c r="E7" s="4">
        <v>266</v>
      </c>
      <c r="F7" s="4">
        <v>133</v>
      </c>
      <c r="G7" s="4">
        <v>139</v>
      </c>
      <c r="H7" s="4">
        <v>535</v>
      </c>
      <c r="I7" s="4">
        <v>289</v>
      </c>
    </row>
    <row r="8" spans="1:12">
      <c r="A8" s="7"/>
      <c r="B8" s="7"/>
      <c r="C8" s="7"/>
      <c r="D8" s="7"/>
      <c r="E8" s="7"/>
      <c r="F8" s="7"/>
      <c r="G8" s="7"/>
    </row>
    <row r="9" spans="1:12">
      <c r="A9" s="4"/>
      <c r="B9" s="4"/>
      <c r="C9" s="13" t="s">
        <v>15</v>
      </c>
      <c r="D9" s="13"/>
      <c r="E9" s="4"/>
      <c r="F9" s="4"/>
      <c r="G9" s="4"/>
      <c r="I9" s="1" t="s">
        <v>19</v>
      </c>
      <c r="J9" s="2" t="s">
        <v>16</v>
      </c>
      <c r="K9" s="2" t="s">
        <v>17</v>
      </c>
      <c r="L9" s="2" t="s">
        <v>18</v>
      </c>
    </row>
    <row r="10" spans="1:12">
      <c r="A10" s="4" t="s">
        <v>1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I10" s="3">
        <v>2008</v>
      </c>
      <c r="J10" s="7">
        <f>(D3/C3)*100</f>
        <v>9.5760233918128659</v>
      </c>
      <c r="K10" s="7">
        <f>(I3/C3)*100</f>
        <v>4.2397660818713447</v>
      </c>
      <c r="L10" s="8">
        <f>I3/A3</f>
        <v>4.6465051071500101</v>
      </c>
    </row>
    <row r="11" spans="1:12">
      <c r="A11" s="3">
        <v>2008</v>
      </c>
      <c r="B11" s="5">
        <v>291</v>
      </c>
      <c r="C11" s="5">
        <v>1736</v>
      </c>
      <c r="D11" s="5">
        <v>845</v>
      </c>
      <c r="E11" s="5">
        <v>2565</v>
      </c>
      <c r="F11" s="5">
        <v>251</v>
      </c>
      <c r="G11" s="5">
        <v>1321</v>
      </c>
      <c r="I11" s="3">
        <v>2009</v>
      </c>
      <c r="J11" s="7">
        <f>(D4/C4)*100</f>
        <v>8.9597315436241605</v>
      </c>
      <c r="K11" s="7">
        <f t="shared" ref="K11:K14" si="0">(I4/C4)*100</f>
        <v>4.2953020134228188</v>
      </c>
      <c r="L11" s="8">
        <f t="shared" ref="L11:L14" si="1">I4/A4</f>
        <v>5.1230738443065844</v>
      </c>
    </row>
    <row r="12" spans="1:12">
      <c r="A12" s="3">
        <v>2009</v>
      </c>
      <c r="B12" s="4">
        <v>178</v>
      </c>
      <c r="C12" s="6">
        <v>1951</v>
      </c>
      <c r="D12" s="6">
        <v>1047</v>
      </c>
      <c r="E12" s="6">
        <v>2978</v>
      </c>
      <c r="F12" s="4">
        <v>255</v>
      </c>
      <c r="G12" s="6">
        <v>1480</v>
      </c>
      <c r="I12" s="3">
        <v>2010</v>
      </c>
      <c r="J12" s="7">
        <f>(D5/C5)*100</f>
        <v>8.5593091955764287</v>
      </c>
      <c r="K12" s="7">
        <f t="shared" si="0"/>
        <v>3.8630510528707771</v>
      </c>
      <c r="L12" s="8">
        <f t="shared" si="1"/>
        <v>5.158810439004653</v>
      </c>
    </row>
    <row r="13" spans="1:12">
      <c r="A13" s="3">
        <v>2010</v>
      </c>
      <c r="B13" s="4">
        <v>309</v>
      </c>
      <c r="C13" s="6">
        <v>2019</v>
      </c>
      <c r="D13" s="4">
        <v>929</v>
      </c>
      <c r="E13" s="6">
        <v>3103</v>
      </c>
      <c r="F13" s="4">
        <v>391</v>
      </c>
      <c r="G13" s="6">
        <v>1610</v>
      </c>
      <c r="I13" s="3">
        <v>2011</v>
      </c>
      <c r="J13" s="7">
        <f>(D6/C6)*100</f>
        <v>8.3103819901808169</v>
      </c>
      <c r="K13" s="7">
        <f t="shared" si="0"/>
        <v>2.6463896539336607</v>
      </c>
      <c r="L13" s="8">
        <f t="shared" si="1"/>
        <v>4.4691607684529826</v>
      </c>
    </row>
    <row r="14" spans="1:12">
      <c r="A14" s="3">
        <v>2011</v>
      </c>
      <c r="B14" s="4">
        <v>163</v>
      </c>
      <c r="C14" s="6">
        <v>2254</v>
      </c>
      <c r="D14" s="6">
        <v>1215</v>
      </c>
      <c r="E14" s="6">
        <v>3861</v>
      </c>
      <c r="F14" s="4">
        <v>731</v>
      </c>
      <c r="G14" s="6">
        <v>1626</v>
      </c>
      <c r="I14" s="3">
        <v>2012</v>
      </c>
      <c r="J14" s="7">
        <f t="shared" ref="J14" si="2">(D7/C7)*100</f>
        <v>8.733042635658915</v>
      </c>
      <c r="K14" s="7">
        <f t="shared" si="0"/>
        <v>3.5004844961240309</v>
      </c>
      <c r="L14" s="8">
        <f t="shared" si="1"/>
        <v>5.5662557781201851</v>
      </c>
    </row>
    <row r="15" spans="1:12">
      <c r="A15" s="3">
        <v>2012</v>
      </c>
      <c r="B15" s="4">
        <v>285</v>
      </c>
      <c r="C15" s="6">
        <v>2315</v>
      </c>
      <c r="D15" s="6">
        <v>1342</v>
      </c>
      <c r="E15" s="6">
        <v>4310</v>
      </c>
      <c r="F15" s="4">
        <v>736</v>
      </c>
      <c r="G15" s="6">
        <v>1872</v>
      </c>
    </row>
    <row r="17" spans="1:12">
      <c r="B17" s="2" t="s">
        <v>20</v>
      </c>
      <c r="C17" s="2" t="s">
        <v>21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26</v>
      </c>
      <c r="I17" s="2" t="s">
        <v>27</v>
      </c>
      <c r="J17" s="2" t="s">
        <v>28</v>
      </c>
      <c r="K17" s="2" t="s">
        <v>29</v>
      </c>
      <c r="L17" s="2" t="s">
        <v>30</v>
      </c>
    </row>
    <row r="18" spans="1:12">
      <c r="A18" s="3">
        <v>2008</v>
      </c>
      <c r="B18">
        <f>C11/D11</f>
        <v>2.0544378698224852</v>
      </c>
      <c r="C18">
        <f>(F11/G11)*100</f>
        <v>19.000757002271008</v>
      </c>
      <c r="D18" s="8">
        <f>G11/A3</f>
        <v>26.457039855798119</v>
      </c>
      <c r="E18">
        <f>(I3/G11)*100</f>
        <v>17.562452687358064</v>
      </c>
      <c r="F18">
        <f>(I3/E11)*100</f>
        <v>9.0448343079922022</v>
      </c>
      <c r="G18" s="5">
        <f>D11+F11</f>
        <v>1096</v>
      </c>
      <c r="H18">
        <f>(I3/C3)*100</f>
        <v>4.2397660818713447</v>
      </c>
      <c r="I18" s="5">
        <f>C3</f>
        <v>5472</v>
      </c>
      <c r="J18" s="9">
        <f>H3+G3</f>
        <v>483</v>
      </c>
      <c r="K18">
        <f>(I3/J18)*100</f>
        <v>48.033126293995856</v>
      </c>
      <c r="L18">
        <f>(J18/C3)*100</f>
        <v>8.8267543859649127</v>
      </c>
    </row>
    <row r="19" spans="1:12">
      <c r="A19" s="3">
        <v>2009</v>
      </c>
      <c r="B19">
        <f t="shared" ref="B19:B22" si="3">C12/D12</f>
        <v>1.8634192932187201</v>
      </c>
      <c r="C19">
        <f t="shared" ref="C19:C22" si="4">(F12/G12)*100</f>
        <v>17.22972972972973</v>
      </c>
      <c r="D19" s="8">
        <f>G12/A4</f>
        <v>29.61777066239744</v>
      </c>
      <c r="E19">
        <f t="shared" ref="E19:E22" si="5">(I4/G12)*100</f>
        <v>17.297297297297298</v>
      </c>
      <c r="F19">
        <f t="shared" ref="F19:F22" si="6">(I4/E12)*100</f>
        <v>8.5963734049697784</v>
      </c>
      <c r="G19" s="5">
        <f t="shared" ref="G19:G22" si="7">D12+F12</f>
        <v>1302</v>
      </c>
      <c r="H19">
        <f t="shared" ref="H19:H22" si="8">(I4/C4)*100</f>
        <v>4.2953020134228188</v>
      </c>
      <c r="I19" s="5">
        <f t="shared" ref="I19:I22" si="9">C4</f>
        <v>5960</v>
      </c>
      <c r="J19" s="9">
        <f t="shared" ref="J19:J22" si="10">H4+G4</f>
        <v>509</v>
      </c>
      <c r="K19">
        <f t="shared" ref="K19:K22" si="11">(I4/J19)*100</f>
        <v>50.29469548133595</v>
      </c>
      <c r="L19">
        <f t="shared" ref="L19:L22" si="12">(J19/C4)*100</f>
        <v>8.5402684563758395</v>
      </c>
    </row>
    <row r="20" spans="1:12">
      <c r="A20" s="3">
        <v>2010</v>
      </c>
      <c r="B20">
        <f t="shared" si="3"/>
        <v>2.1733046286329385</v>
      </c>
      <c r="C20">
        <f t="shared" si="4"/>
        <v>24.285714285714285</v>
      </c>
      <c r="D20" s="8">
        <f t="shared" ref="D20:D22" si="13">G13/A5</f>
        <v>32.5713129678333</v>
      </c>
      <c r="E20">
        <f t="shared" si="5"/>
        <v>15.838509316770185</v>
      </c>
      <c r="F20">
        <f t="shared" si="6"/>
        <v>8.2178536899774421</v>
      </c>
      <c r="G20" s="5">
        <f t="shared" si="7"/>
        <v>1320</v>
      </c>
      <c r="H20">
        <f t="shared" si="8"/>
        <v>3.8630510528707771</v>
      </c>
      <c r="I20" s="5">
        <f t="shared" si="9"/>
        <v>6601</v>
      </c>
      <c r="J20" s="9">
        <f t="shared" si="10"/>
        <v>523</v>
      </c>
      <c r="K20">
        <f t="shared" si="11"/>
        <v>48.75717017208413</v>
      </c>
      <c r="L20">
        <f t="shared" si="12"/>
        <v>7.9230419633388882</v>
      </c>
    </row>
    <row r="21" spans="1:12">
      <c r="A21" s="3">
        <v>2011</v>
      </c>
      <c r="B21">
        <f t="shared" si="3"/>
        <v>1.8551440329218107</v>
      </c>
      <c r="C21">
        <f t="shared" si="4"/>
        <v>44.956949569495698</v>
      </c>
      <c r="D21" s="8">
        <f t="shared" si="13"/>
        <v>32.881698685540947</v>
      </c>
      <c r="E21">
        <f t="shared" si="5"/>
        <v>13.591635916359163</v>
      </c>
      <c r="F21">
        <f t="shared" si="6"/>
        <v>5.7239057239057241</v>
      </c>
      <c r="G21" s="5">
        <f t="shared" si="7"/>
        <v>1946</v>
      </c>
      <c r="H21">
        <f t="shared" si="8"/>
        <v>2.6463896539336607</v>
      </c>
      <c r="I21" s="5">
        <f t="shared" si="9"/>
        <v>8351</v>
      </c>
      <c r="J21" s="9">
        <f t="shared" si="10"/>
        <v>570</v>
      </c>
      <c r="K21">
        <f t="shared" si="11"/>
        <v>38.771929824561404</v>
      </c>
      <c r="L21">
        <f t="shared" si="12"/>
        <v>6.825529876661478</v>
      </c>
    </row>
    <row r="22" spans="1:12">
      <c r="A22" s="3">
        <v>2012</v>
      </c>
      <c r="B22">
        <f t="shared" si="3"/>
        <v>1.7250372578241431</v>
      </c>
      <c r="C22">
        <f t="shared" si="4"/>
        <v>39.316239316239319</v>
      </c>
      <c r="D22" s="8">
        <f t="shared" si="13"/>
        <v>36.055469953775038</v>
      </c>
      <c r="E22">
        <f t="shared" si="5"/>
        <v>15.438034188034189</v>
      </c>
      <c r="F22">
        <f t="shared" si="6"/>
        <v>6.7053364269141529</v>
      </c>
      <c r="G22" s="5">
        <f t="shared" si="7"/>
        <v>2078</v>
      </c>
      <c r="H22">
        <f t="shared" si="8"/>
        <v>3.5004844961240309</v>
      </c>
      <c r="I22" s="5">
        <f t="shared" si="9"/>
        <v>8256</v>
      </c>
      <c r="J22" s="9">
        <f t="shared" si="10"/>
        <v>674</v>
      </c>
      <c r="K22">
        <f t="shared" si="11"/>
        <v>42.87833827893175</v>
      </c>
      <c r="L22">
        <f t="shared" si="12"/>
        <v>8.1637596899224807</v>
      </c>
    </row>
  </sheetData>
  <mergeCells count="2">
    <mergeCell ref="H1:I1"/>
    <mergeCell ref="C9:D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0"/>
  <sheetViews>
    <sheetView tabSelected="1" topLeftCell="A20" workbookViewId="0">
      <selection activeCell="K26" sqref="K26"/>
    </sheetView>
  </sheetViews>
  <sheetFormatPr defaultRowHeight="15"/>
  <cols>
    <col min="2" max="2" width="15.42578125" customWidth="1"/>
    <col min="5" max="5" width="11" bestFit="1" customWidth="1"/>
    <col min="7" max="7" width="14.5703125" bestFit="1" customWidth="1"/>
    <col min="10" max="10" width="12.5703125" customWidth="1"/>
  </cols>
  <sheetData>
    <row r="2" spans="1:10">
      <c r="A2" t="s">
        <v>19</v>
      </c>
      <c r="B2" t="s">
        <v>35</v>
      </c>
      <c r="C2" t="s">
        <v>32</v>
      </c>
      <c r="D2" t="s">
        <v>33</v>
      </c>
      <c r="E2" t="s">
        <v>42</v>
      </c>
      <c r="F2" t="s">
        <v>43</v>
      </c>
      <c r="G2" t="s">
        <v>44</v>
      </c>
      <c r="H2" t="s">
        <v>45</v>
      </c>
      <c r="I2" t="s">
        <v>34</v>
      </c>
      <c r="J2" t="s">
        <v>46</v>
      </c>
    </row>
    <row r="3" spans="1:10">
      <c r="A3">
        <v>2007</v>
      </c>
      <c r="B3" t="s">
        <v>36</v>
      </c>
      <c r="C3" s="8">
        <v>4.5599999999999996</v>
      </c>
      <c r="D3" s="8">
        <v>1.72</v>
      </c>
      <c r="E3" s="8">
        <v>25.98</v>
      </c>
      <c r="F3">
        <v>37.700000000000003</v>
      </c>
      <c r="G3">
        <v>7</v>
      </c>
      <c r="H3" s="10">
        <v>0.17599999999999999</v>
      </c>
      <c r="I3" s="12" t="s">
        <v>47</v>
      </c>
      <c r="J3" s="11">
        <f>(26.5+35.3)/2</f>
        <v>30.9</v>
      </c>
    </row>
    <row r="4" spans="1:10">
      <c r="A4">
        <v>2008</v>
      </c>
      <c r="B4" t="s">
        <v>37</v>
      </c>
      <c r="C4">
        <v>5.0199999999999996</v>
      </c>
      <c r="D4">
        <v>1.95</v>
      </c>
      <c r="E4">
        <v>29.15</v>
      </c>
      <c r="F4">
        <v>38.799999999999997</v>
      </c>
      <c r="G4">
        <v>6.2</v>
      </c>
      <c r="H4">
        <v>17.3</v>
      </c>
      <c r="I4" s="11">
        <f>((32.65+1.95)/30.9)-1</f>
        <v>0.11974110032362462</v>
      </c>
      <c r="J4" s="11">
        <f>(28.3+37)/2</f>
        <v>32.65</v>
      </c>
    </row>
    <row r="5" spans="1:10">
      <c r="A5">
        <v>2009</v>
      </c>
      <c r="B5" t="s">
        <v>38</v>
      </c>
      <c r="C5">
        <v>5.14</v>
      </c>
      <c r="D5">
        <v>2.2000000000000002</v>
      </c>
      <c r="E5">
        <v>32.11</v>
      </c>
      <c r="F5">
        <v>45.8</v>
      </c>
      <c r="G5">
        <v>5.8</v>
      </c>
      <c r="H5">
        <v>16</v>
      </c>
      <c r="I5" s="11">
        <f>((28.9+2.2)/32.65)-1</f>
        <v>-4.7473200612557442E-2</v>
      </c>
      <c r="J5" s="11">
        <f>(23.5+34.3)/2</f>
        <v>28.9</v>
      </c>
    </row>
    <row r="6" spans="1:10">
      <c r="A6">
        <v>2010</v>
      </c>
      <c r="B6" t="s">
        <v>39</v>
      </c>
      <c r="C6">
        <v>4.47</v>
      </c>
      <c r="D6">
        <v>2.2000000000000002</v>
      </c>
      <c r="E6">
        <v>30.86</v>
      </c>
      <c r="F6" s="11">
        <f>(2.2/4.47)*100</f>
        <v>49.217002237136469</v>
      </c>
      <c r="G6">
        <v>7.7</v>
      </c>
      <c r="H6" s="11">
        <f>(4.47/30.86)*100</f>
        <v>14.484769928710303</v>
      </c>
      <c r="I6" s="11">
        <f>((31.4+2.2)/28.9)-1</f>
        <v>0.16262975778546718</v>
      </c>
      <c r="J6" s="11">
        <f>(27.8+35)/2</f>
        <v>31.4</v>
      </c>
    </row>
    <row r="7" spans="1:10">
      <c r="A7">
        <v>2011</v>
      </c>
      <c r="B7" t="s">
        <v>40</v>
      </c>
      <c r="C7">
        <v>5.73</v>
      </c>
      <c r="D7">
        <v>2.2999999999999998</v>
      </c>
      <c r="E7">
        <v>30.3</v>
      </c>
      <c r="F7" s="11">
        <f>(2.3/5.73)*100</f>
        <v>40.139616055846417</v>
      </c>
      <c r="G7">
        <v>6.8</v>
      </c>
      <c r="H7" s="11">
        <f>(5.73/30.3)*100</f>
        <v>18.910891089108912</v>
      </c>
      <c r="I7" s="11">
        <f>((38.4+2.3)/31.4)-1</f>
        <v>0.29617834394904441</v>
      </c>
      <c r="J7" s="11">
        <f>(29+47.8)/2</f>
        <v>38.4</v>
      </c>
    </row>
    <row r="8" spans="1:10">
      <c r="A8">
        <v>2012</v>
      </c>
      <c r="B8" t="s">
        <v>41</v>
      </c>
      <c r="C8">
        <v>6.75</v>
      </c>
      <c r="D8">
        <v>2.4</v>
      </c>
      <c r="E8">
        <v>39.85</v>
      </c>
      <c r="F8" s="11">
        <f>(2.4/6.75)*100</f>
        <v>35.555555555555557</v>
      </c>
      <c r="H8" s="11">
        <f>(6.75/39.85)*100</f>
        <v>16.938519447929735</v>
      </c>
      <c r="I8" s="11">
        <f>((45.05+2.4)/38.4)-1</f>
        <v>0.23567708333333326</v>
      </c>
      <c r="J8" s="11">
        <f>(36.6+53.5)/2</f>
        <v>45.05</v>
      </c>
    </row>
    <row r="9" spans="1:10">
      <c r="A9">
        <v>2013</v>
      </c>
      <c r="C9">
        <v>6.75</v>
      </c>
      <c r="D9">
        <v>2.6</v>
      </c>
      <c r="E9">
        <v>44</v>
      </c>
      <c r="F9" s="11">
        <f>(2.6/6.75)*100</f>
        <v>38.518518518518519</v>
      </c>
      <c r="H9" s="11">
        <f>(6.75/44)*100</f>
        <v>15.340909090909092</v>
      </c>
      <c r="I9" s="12" t="s">
        <v>47</v>
      </c>
      <c r="J9" s="12" t="s">
        <v>47</v>
      </c>
    </row>
    <row r="11" spans="1:10">
      <c r="A11" s="14" t="s">
        <v>48</v>
      </c>
      <c r="B11" s="14" t="s">
        <v>49</v>
      </c>
      <c r="C11" s="14"/>
      <c r="D11" s="14"/>
      <c r="E11" s="14" t="s">
        <v>50</v>
      </c>
      <c r="F11" s="14" t="s">
        <v>48</v>
      </c>
      <c r="G11" s="14" t="s">
        <v>51</v>
      </c>
      <c r="H11" s="14"/>
      <c r="I11" s="14"/>
    </row>
    <row r="13" spans="1:10">
      <c r="A13" s="15" t="s">
        <v>52</v>
      </c>
      <c r="B13" s="15"/>
      <c r="C13" s="15"/>
      <c r="D13" s="15"/>
      <c r="E13" s="15"/>
      <c r="F13" s="15"/>
      <c r="G13" s="15"/>
      <c r="H13" s="15"/>
      <c r="I13" s="15"/>
      <c r="J13" s="15"/>
    </row>
    <row r="15" spans="1:10">
      <c r="A15" t="s">
        <v>53</v>
      </c>
      <c r="B15" t="s">
        <v>54</v>
      </c>
      <c r="D15">
        <f>47/6.75</f>
        <v>6.9629629629629628</v>
      </c>
    </row>
    <row r="17" spans="1:12">
      <c r="A17" s="15" t="s">
        <v>55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5" t="s">
        <v>56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0" spans="1:12">
      <c r="A20" t="s">
        <v>53</v>
      </c>
      <c r="B20" t="s">
        <v>54</v>
      </c>
      <c r="D20" s="16">
        <f>8/1</f>
        <v>8</v>
      </c>
    </row>
    <row r="23" spans="1:12">
      <c r="A23" t="s">
        <v>57</v>
      </c>
    </row>
    <row r="25" spans="1:12">
      <c r="A25" t="s">
        <v>59</v>
      </c>
      <c r="B25" t="s">
        <v>58</v>
      </c>
      <c r="C25">
        <f>0.4/(0.12-0.07)</f>
        <v>8.0000000000000018</v>
      </c>
    </row>
    <row r="27" spans="1:12">
      <c r="A27" s="15" t="s">
        <v>60</v>
      </c>
      <c r="B27" s="15"/>
      <c r="C27" s="15"/>
      <c r="D27" s="15"/>
      <c r="E27" s="15"/>
      <c r="F27" s="15"/>
      <c r="G27" s="15"/>
      <c r="H27" s="15"/>
    </row>
    <row r="28" spans="1:12">
      <c r="A28" t="s">
        <v>61</v>
      </c>
    </row>
    <row r="30" spans="1:12">
      <c r="A30" t="s">
        <v>62</v>
      </c>
      <c r="B30" t="s">
        <v>63</v>
      </c>
    </row>
    <row r="32" spans="1:12">
      <c r="B32" s="17">
        <f>0.15*(1-0.4)</f>
        <v>0.09</v>
      </c>
    </row>
    <row r="35" spans="1:8">
      <c r="A35" s="15" t="s">
        <v>64</v>
      </c>
      <c r="B35" s="15"/>
      <c r="C35" s="15"/>
      <c r="D35" s="15"/>
      <c r="E35" s="15"/>
      <c r="F35" s="15"/>
      <c r="G35" s="15"/>
      <c r="H35" s="15"/>
    </row>
    <row r="37" spans="1:8">
      <c r="A37" t="s">
        <v>59</v>
      </c>
      <c r="B37" t="s">
        <v>58</v>
      </c>
    </row>
    <row r="38" spans="1:8">
      <c r="B38" t="s">
        <v>65</v>
      </c>
    </row>
    <row r="40" spans="1:8">
      <c r="B40">
        <f>2.6/(0.14-0.09)</f>
        <v>51.999999999999986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No. 1</vt:lpstr>
      <vt:lpstr>Question No. 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2020-04-17T04:33:35Z</dcterms:modified>
</cp:coreProperties>
</file>